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Users/peterwalda/Documents/"/>
    </mc:Choice>
  </mc:AlternateContent>
  <xr:revisionPtr revIDLastSave="0" documentId="8_{4FC0FE84-53FB-9A4F-A352-C3C739DC1191}" xr6:coauthVersionLast="47" xr6:coauthVersionMax="47" xr10:uidLastSave="{00000000-0000-0000-0000-000000000000}"/>
  <bookViews>
    <workbookView xWindow="3620" yWindow="2660" windowWidth="29580" windowHeight="17960" xr2:uid="{233C1708-6203-C447-833D-B831B7E0A86E}"/>
  </bookViews>
  <sheets>
    <sheet name="Dashboard" sheetId="1" r:id="rId1"/>
    <sheet name="Assessment" sheetId="2" r:id="rId2"/>
    <sheet name="Benchmarks" sheetId="3" r:id="rId3"/>
    <sheet name="Action Plan" sheetId="4" r:id="rId4"/>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 l="1"/>
  <c r="D23" i="1"/>
  <c r="C23" i="1"/>
  <c r="B23" i="1"/>
  <c r="A23" i="1"/>
  <c r="E22" i="1"/>
  <c r="D22" i="1"/>
  <c r="C22" i="1"/>
  <c r="B22" i="1"/>
  <c r="A22" i="1"/>
  <c r="E21" i="1"/>
  <c r="D21" i="1"/>
  <c r="C21" i="1"/>
  <c r="B21" i="1"/>
  <c r="A21" i="1"/>
  <c r="E20" i="1"/>
  <c r="D20" i="1"/>
  <c r="C20" i="1"/>
  <c r="B20" i="1"/>
  <c r="A20" i="1"/>
  <c r="E19" i="1"/>
  <c r="D19" i="1"/>
  <c r="C19" i="1"/>
  <c r="B19" i="1"/>
  <c r="A19" i="1"/>
  <c r="E18" i="1"/>
  <c r="D18" i="1"/>
  <c r="C18" i="1"/>
  <c r="B18" i="1"/>
  <c r="A18" i="1"/>
  <c r="E17" i="1"/>
  <c r="D17" i="1"/>
  <c r="C17" i="1"/>
  <c r="B17" i="1"/>
  <c r="A17" i="1"/>
  <c r="E16" i="1"/>
  <c r="D16" i="1"/>
  <c r="C16" i="1"/>
  <c r="B16" i="1"/>
  <c r="A16" i="1"/>
  <c r="E15" i="1"/>
  <c r="D15" i="1"/>
  <c r="C15" i="1"/>
  <c r="B15" i="1"/>
  <c r="A15" i="1"/>
  <c r="E14" i="1"/>
  <c r="D14" i="1"/>
  <c r="C14" i="1"/>
  <c r="B14" i="1"/>
  <c r="A14" i="1"/>
  <c r="G7" i="1"/>
  <c r="D7" i="1"/>
  <c r="A7" i="1"/>
  <c r="G55" i="4"/>
  <c r="F55" i="4"/>
  <c r="E55" i="4"/>
  <c r="D55" i="4"/>
  <c r="C55" i="4"/>
  <c r="B55" i="4"/>
  <c r="A55" i="4"/>
  <c r="G54" i="4"/>
  <c r="F54" i="4"/>
  <c r="E54" i="4"/>
  <c r="D54" i="4"/>
  <c r="C54" i="4"/>
  <c r="B54" i="4"/>
  <c r="A54" i="4"/>
  <c r="G53" i="4"/>
  <c r="F53" i="4"/>
  <c r="E53" i="4"/>
  <c r="D53" i="4"/>
  <c r="C53" i="4"/>
  <c r="B53" i="4"/>
  <c r="A53" i="4"/>
  <c r="G52" i="4"/>
  <c r="F52" i="4"/>
  <c r="E52" i="4"/>
  <c r="D52" i="4"/>
  <c r="C52" i="4"/>
  <c r="B52" i="4"/>
  <c r="A52" i="4"/>
  <c r="G51" i="4"/>
  <c r="F51" i="4"/>
  <c r="E51" i="4"/>
  <c r="D51" i="4"/>
  <c r="C51" i="4"/>
  <c r="B51" i="4"/>
  <c r="A51" i="4"/>
  <c r="G50" i="4"/>
  <c r="F50" i="4"/>
  <c r="E50" i="4"/>
  <c r="D50" i="4"/>
  <c r="C50" i="4"/>
  <c r="B50" i="4"/>
  <c r="A50" i="4"/>
  <c r="G49" i="4"/>
  <c r="F49" i="4"/>
  <c r="E49" i="4"/>
  <c r="D49" i="4"/>
  <c r="C49" i="4"/>
  <c r="B49" i="4"/>
  <c r="A49" i="4"/>
  <c r="G48" i="4"/>
  <c r="F48" i="4"/>
  <c r="E48" i="4"/>
  <c r="D48" i="4"/>
  <c r="C48" i="4"/>
  <c r="B48" i="4"/>
  <c r="A48" i="4"/>
  <c r="G47" i="4"/>
  <c r="F47" i="4"/>
  <c r="E47" i="4"/>
  <c r="D47" i="4"/>
  <c r="C47" i="4"/>
  <c r="B47" i="4"/>
  <c r="A47" i="4"/>
  <c r="G46" i="4"/>
  <c r="F46" i="4"/>
  <c r="E46" i="4"/>
  <c r="D46" i="4"/>
  <c r="C46" i="4"/>
  <c r="B46" i="4"/>
  <c r="A46" i="4"/>
  <c r="G45" i="4"/>
  <c r="F45" i="4"/>
  <c r="E45" i="4"/>
  <c r="D45" i="4"/>
  <c r="C45" i="4"/>
  <c r="B45" i="4"/>
  <c r="A45" i="4"/>
  <c r="G44" i="4"/>
  <c r="F44" i="4"/>
  <c r="E44" i="4"/>
  <c r="D44" i="4"/>
  <c r="C44" i="4"/>
  <c r="B44" i="4"/>
  <c r="A44" i="4"/>
  <c r="G43" i="4"/>
  <c r="F43" i="4"/>
  <c r="E43" i="4"/>
  <c r="D43" i="4"/>
  <c r="C43" i="4"/>
  <c r="B43" i="4"/>
  <c r="A43" i="4"/>
  <c r="G42" i="4"/>
  <c r="F42" i="4"/>
  <c r="E42" i="4"/>
  <c r="D42" i="4"/>
  <c r="C42" i="4"/>
  <c r="B42" i="4"/>
  <c r="A42" i="4"/>
  <c r="G41" i="4"/>
  <c r="F41" i="4"/>
  <c r="E41" i="4"/>
  <c r="D41" i="4"/>
  <c r="C41" i="4"/>
  <c r="B41" i="4"/>
  <c r="A41" i="4"/>
  <c r="G40" i="4"/>
  <c r="F40" i="4"/>
  <c r="E40" i="4"/>
  <c r="D40" i="4"/>
  <c r="C40" i="4"/>
  <c r="B40" i="4"/>
  <c r="A40" i="4"/>
  <c r="G39" i="4"/>
  <c r="F39" i="4"/>
  <c r="E39" i="4"/>
  <c r="D39" i="4"/>
  <c r="C39" i="4"/>
  <c r="B39" i="4"/>
  <c r="A39" i="4"/>
  <c r="G38" i="4"/>
  <c r="F38" i="4"/>
  <c r="E38" i="4"/>
  <c r="D38" i="4"/>
  <c r="C38" i="4"/>
  <c r="B38" i="4"/>
  <c r="A38" i="4"/>
  <c r="G37" i="4"/>
  <c r="F37" i="4"/>
  <c r="E37" i="4"/>
  <c r="D37" i="4"/>
  <c r="C37" i="4"/>
  <c r="B37" i="4"/>
  <c r="A37" i="4"/>
  <c r="G36" i="4"/>
  <c r="F36" i="4"/>
  <c r="E36" i="4"/>
  <c r="D36" i="4"/>
  <c r="C36" i="4"/>
  <c r="B36" i="4"/>
  <c r="A36" i="4"/>
  <c r="G35" i="4"/>
  <c r="F35" i="4"/>
  <c r="E35" i="4"/>
  <c r="D35" i="4"/>
  <c r="C35" i="4"/>
  <c r="B35" i="4"/>
  <c r="A35" i="4"/>
  <c r="G34" i="4"/>
  <c r="F34" i="4"/>
  <c r="E34" i="4"/>
  <c r="D34" i="4"/>
  <c r="C34" i="4"/>
  <c r="B34" i="4"/>
  <c r="A34" i="4"/>
  <c r="G33" i="4"/>
  <c r="F33" i="4"/>
  <c r="E33" i="4"/>
  <c r="D33" i="4"/>
  <c r="C33" i="4"/>
  <c r="B33" i="4"/>
  <c r="A33" i="4"/>
  <c r="G32" i="4"/>
  <c r="F32" i="4"/>
  <c r="E32" i="4"/>
  <c r="D32" i="4"/>
  <c r="C32" i="4"/>
  <c r="B32" i="4"/>
  <c r="A32" i="4"/>
  <c r="G31" i="4"/>
  <c r="F31" i="4"/>
  <c r="E31" i="4"/>
  <c r="D31" i="4"/>
  <c r="C31" i="4"/>
  <c r="B31" i="4"/>
  <c r="A31" i="4"/>
  <c r="G30" i="4"/>
  <c r="F30" i="4"/>
  <c r="E30" i="4"/>
  <c r="D30" i="4"/>
  <c r="C30" i="4"/>
  <c r="B30" i="4"/>
  <c r="A30" i="4"/>
  <c r="G29" i="4"/>
  <c r="F29" i="4"/>
  <c r="E29" i="4"/>
  <c r="D29" i="4"/>
  <c r="C29" i="4"/>
  <c r="B29" i="4"/>
  <c r="A29" i="4"/>
  <c r="G28" i="4"/>
  <c r="F28" i="4"/>
  <c r="E28" i="4"/>
  <c r="D28" i="4"/>
  <c r="C28" i="4"/>
  <c r="B28" i="4"/>
  <c r="A28" i="4"/>
  <c r="G27" i="4"/>
  <c r="F27" i="4"/>
  <c r="E27" i="4"/>
  <c r="D27" i="4"/>
  <c r="C27" i="4"/>
  <c r="B27" i="4"/>
  <c r="A27" i="4"/>
  <c r="G26" i="4"/>
  <c r="F26" i="4"/>
  <c r="E26" i="4"/>
  <c r="D26" i="4"/>
  <c r="C26" i="4"/>
  <c r="B26" i="4"/>
  <c r="A26" i="4"/>
  <c r="G25" i="4"/>
  <c r="F25" i="4"/>
  <c r="E25" i="4"/>
  <c r="D25" i="4"/>
  <c r="C25" i="4"/>
  <c r="B25" i="4"/>
  <c r="A25" i="4"/>
  <c r="G24" i="4"/>
  <c r="F24" i="4"/>
  <c r="E24" i="4"/>
  <c r="D24" i="4"/>
  <c r="C24" i="4"/>
  <c r="B24" i="4"/>
  <c r="A24" i="4"/>
  <c r="G23" i="4"/>
  <c r="F23" i="4"/>
  <c r="E23" i="4"/>
  <c r="D23" i="4"/>
  <c r="C23" i="4"/>
  <c r="B23" i="4"/>
  <c r="A23" i="4"/>
  <c r="G22" i="4"/>
  <c r="F22" i="4"/>
  <c r="E22" i="4"/>
  <c r="D22" i="4"/>
  <c r="C22" i="4"/>
  <c r="B22" i="4"/>
  <c r="A22" i="4"/>
  <c r="G21" i="4"/>
  <c r="F21" i="4"/>
  <c r="E21" i="4"/>
  <c r="D21" i="4"/>
  <c r="C21" i="4"/>
  <c r="B21" i="4"/>
  <c r="A21" i="4"/>
  <c r="G20" i="4"/>
  <c r="F20" i="4"/>
  <c r="E20" i="4"/>
  <c r="D20" i="4"/>
  <c r="C20" i="4"/>
  <c r="B20" i="4"/>
  <c r="A20" i="4"/>
  <c r="G19" i="4"/>
  <c r="F19" i="4"/>
  <c r="E19" i="4"/>
  <c r="D19" i="4"/>
  <c r="C19" i="4"/>
  <c r="B19" i="4"/>
  <c r="A19" i="4"/>
  <c r="G18" i="4"/>
  <c r="F18" i="4"/>
  <c r="E18" i="4"/>
  <c r="D18" i="4"/>
  <c r="C18" i="4"/>
  <c r="B18" i="4"/>
  <c r="A18" i="4"/>
  <c r="G17" i="4"/>
  <c r="F17" i="4"/>
  <c r="E17" i="4"/>
  <c r="D17" i="4"/>
  <c r="C17" i="4"/>
  <c r="B17" i="4"/>
  <c r="A17" i="4"/>
  <c r="G16" i="4"/>
  <c r="F16" i="4"/>
  <c r="E16" i="4"/>
  <c r="D16" i="4"/>
  <c r="C16" i="4"/>
  <c r="B16" i="4"/>
  <c r="A16" i="4"/>
  <c r="G15" i="4"/>
  <c r="F15" i="4"/>
  <c r="E15" i="4"/>
  <c r="D15" i="4"/>
  <c r="C15" i="4"/>
  <c r="B15" i="4"/>
  <c r="A15" i="4"/>
  <c r="G14" i="4"/>
  <c r="F14" i="4"/>
  <c r="E14" i="4"/>
  <c r="D14" i="4"/>
  <c r="C14" i="4"/>
  <c r="B14" i="4"/>
  <c r="A14" i="4"/>
  <c r="G13" i="4"/>
  <c r="F13" i="4"/>
  <c r="E13" i="4"/>
  <c r="D13" i="4"/>
  <c r="C13" i="4"/>
  <c r="B13" i="4"/>
  <c r="A13" i="4"/>
  <c r="G12" i="4"/>
  <c r="F12" i="4"/>
  <c r="E12" i="4"/>
  <c r="D12" i="4"/>
  <c r="C12" i="4"/>
  <c r="B12" i="4"/>
  <c r="A12" i="4"/>
  <c r="G11" i="4"/>
  <c r="F11" i="4"/>
  <c r="E11" i="4"/>
  <c r="D11" i="4"/>
  <c r="C11" i="4"/>
  <c r="B11" i="4"/>
  <c r="A11" i="4"/>
  <c r="G10" i="4"/>
  <c r="F10" i="4"/>
  <c r="E10" i="4"/>
  <c r="D10" i="4"/>
  <c r="C10" i="4"/>
  <c r="B10" i="4"/>
  <c r="A10" i="4"/>
  <c r="G9" i="4"/>
  <c r="F9" i="4"/>
  <c r="E9" i="4"/>
  <c r="D9" i="4"/>
  <c r="C9" i="4"/>
  <c r="B9" i="4"/>
  <c r="A9" i="4"/>
  <c r="G8" i="4"/>
  <c r="F8" i="4"/>
  <c r="E8" i="4"/>
  <c r="D8" i="4"/>
  <c r="C8" i="4"/>
  <c r="B8" i="4"/>
  <c r="A8" i="4"/>
  <c r="G7" i="4"/>
  <c r="F7" i="4"/>
  <c r="E7" i="4"/>
  <c r="D7" i="4"/>
  <c r="C7" i="4"/>
  <c r="B7" i="4"/>
  <c r="A7" i="4"/>
  <c r="G6" i="4"/>
  <c r="F6" i="4"/>
  <c r="E6" i="4"/>
  <c r="D6" i="4"/>
  <c r="C6" i="4"/>
  <c r="B6" i="4"/>
  <c r="A6" i="4"/>
  <c r="E16" i="3"/>
  <c r="D16" i="3"/>
  <c r="C16" i="3"/>
  <c r="B16" i="3"/>
  <c r="E13" i="3"/>
  <c r="D13" i="3"/>
  <c r="E12" i="3"/>
  <c r="D12" i="3"/>
  <c r="E11" i="3"/>
  <c r="D11" i="3"/>
  <c r="E10" i="3"/>
  <c r="D10" i="3"/>
  <c r="E9" i="3"/>
  <c r="D9" i="3"/>
  <c r="E8" i="3"/>
  <c r="D8" i="3"/>
  <c r="E7" i="3"/>
  <c r="D7" i="3"/>
  <c r="E6" i="3"/>
  <c r="D6" i="3"/>
  <c r="E5" i="3"/>
  <c r="D5" i="3"/>
  <c r="E4" i="3"/>
  <c r="D4" i="3"/>
  <c r="F58" i="2"/>
  <c r="F57" i="2"/>
  <c r="F56"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alcChain>
</file>

<file path=xl/sharedStrings.xml><?xml version="1.0" encoding="utf-8"?>
<sst xmlns="http://schemas.openxmlformats.org/spreadsheetml/2006/main" count="167" uniqueCount="111">
  <si>
    <t>ORGANIZATIONAL READINESS ASSESSMENT</t>
  </si>
  <si>
    <t>ID</t>
  </si>
  <si>
    <t>Category</t>
  </si>
  <si>
    <t>Assessment Item</t>
  </si>
  <si>
    <t>Score (1-5)</t>
  </si>
  <si>
    <t>Weight</t>
  </si>
  <si>
    <t>Weighted Score</t>
  </si>
  <si>
    <t>Notes</t>
  </si>
  <si>
    <t>Leadership &amp; Vision</t>
  </si>
  <si>
    <t>Clear organizational vision communicated</t>
  </si>
  <si>
    <t>Leadership commitment to change initiatives</t>
  </si>
  <si>
    <t>Executive sponsorship for key projects</t>
  </si>
  <si>
    <t>Leadership development programs in place</t>
  </si>
  <si>
    <t>Succession planning established</t>
  </si>
  <si>
    <t>Strategic Planning</t>
  </si>
  <si>
    <t>Formal strategic planning process exists</t>
  </si>
  <si>
    <t>Strategic goals aligned with vision</t>
  </si>
  <si>
    <t>Regular strategy review and updates</t>
  </si>
  <si>
    <t>Market analysis capabilities</t>
  </si>
  <si>
    <t>Competitive positioning assessment</t>
  </si>
  <si>
    <t>Resource Management</t>
  </si>
  <si>
    <t>Budget allocation process defined</t>
  </si>
  <si>
    <t>Resource utilization tracking</t>
  </si>
  <si>
    <t>Financial controls in place</t>
  </si>
  <si>
    <t>Investment prioritization framework</t>
  </si>
  <si>
    <t>Cost-benefit analysis standard practice</t>
  </si>
  <si>
    <t>Technology Infrastructure</t>
  </si>
  <si>
    <t>Current IT infrastructure assessment</t>
  </si>
  <si>
    <t>System integration capabilities</t>
  </si>
  <si>
    <t>Data management and analytics tools</t>
  </si>
  <si>
    <t>Cybersecurity measures implemented</t>
  </si>
  <si>
    <t>Technology roadmap defined</t>
  </si>
  <si>
    <t>Human Capital</t>
  </si>
  <si>
    <t>Skills gap analysis completed</t>
  </si>
  <si>
    <t>Training and development programs</t>
  </si>
  <si>
    <t>Employee engagement measurement</t>
  </si>
  <si>
    <t>Talent retention strategies</t>
  </si>
  <si>
    <t>Performance management system</t>
  </si>
  <si>
    <t>Process Optimization</t>
  </si>
  <si>
    <t>Process documentation standards</t>
  </si>
  <si>
    <t>Continuous improvement methodology</t>
  </si>
  <si>
    <t>Workflow automation opportunities identified</t>
  </si>
  <si>
    <t>Quality management system</t>
  </si>
  <si>
    <t>Process metrics and KPIs defined</t>
  </si>
  <si>
    <t>Customer Focus</t>
  </si>
  <si>
    <t>Customer satisfaction measurement</t>
  </si>
  <si>
    <t>Customer feedback mechanisms</t>
  </si>
  <si>
    <t>Customer journey mapping</t>
  </si>
  <si>
    <t>Service level agreements defined</t>
  </si>
  <si>
    <t>Customer retention programs</t>
  </si>
  <si>
    <t>Innovation Capability</t>
  </si>
  <si>
    <t>Innovation strategy defined</t>
  </si>
  <si>
    <t>R&amp;D investment framework</t>
  </si>
  <si>
    <t>Idea generation and capture process</t>
  </si>
  <si>
    <t>Innovation metrics tracked</t>
  </si>
  <si>
    <t>Partnership and collaboration framework</t>
  </si>
  <si>
    <t>Risk Management</t>
  </si>
  <si>
    <t>Risk assessment methodology</t>
  </si>
  <si>
    <t>Risk register maintained</t>
  </si>
  <si>
    <t>Business continuity planning</t>
  </si>
  <si>
    <t>Compliance management system</t>
  </si>
  <si>
    <t>Crisis management procedures</t>
  </si>
  <si>
    <t>Performance Measurement</t>
  </si>
  <si>
    <t>KPI framework established</t>
  </si>
  <si>
    <t>Performance dashboards available</t>
  </si>
  <si>
    <t>Regular performance reviews</t>
  </si>
  <si>
    <t>Benchmarking practices</t>
  </si>
  <si>
    <t>Data-driven decision making culture</t>
  </si>
  <si>
    <t>TOTAL SCORE:</t>
  </si>
  <si>
    <t>AVERAGE SCORE:</t>
  </si>
  <si>
    <t>READINESS LEVEL:</t>
  </si>
  <si>
    <t>INDUSTRY BENCHMARK DATA</t>
  </si>
  <si>
    <t>Industry Average</t>
  </si>
  <si>
    <t>Top Quartile</t>
  </si>
  <si>
    <t>Your Score</t>
  </si>
  <si>
    <t>Gap Analysis</t>
  </si>
  <si>
    <t>OVERALL</t>
  </si>
  <si>
    <t>READINESS IMPROVEMENT ACTION PLAN</t>
  </si>
  <si>
    <t>Action items generated based on assessment scores below 3.5</t>
  </si>
  <si>
    <t>Priority</t>
  </si>
  <si>
    <t>Current Score</t>
  </si>
  <si>
    <t>Target Score</t>
  </si>
  <si>
    <t>Action Required</t>
  </si>
  <si>
    <t>Timeline</t>
  </si>
  <si>
    <t>Owner</t>
  </si>
  <si>
    <t>Status</t>
  </si>
  <si>
    <t>READINESS ASSESSMENT DASHBOARD</t>
  </si>
  <si>
    <t>KEY METRICS</t>
  </si>
  <si>
    <t>Overall Score</t>
  </si>
  <si>
    <t>Average Score</t>
  </si>
  <si>
    <t>Readiness Level</t>
  </si>
  <si>
    <t>CATEGORY SCORES</t>
  </si>
  <si>
    <t>Benchmark</t>
  </si>
  <si>
    <t>Gap</t>
  </si>
  <si>
    <t>INSTRUCTIONS:</t>
  </si>
  <si>
    <t>1. Complete the Assessment tab by scoring each item from 1-5</t>
  </si>
  <si>
    <t>2. Review your scores against industry benchmarks</t>
  </si>
  <si>
    <t>3. Use the Action Plan tab to track improvement initiatives</t>
  </si>
  <si>
    <t>4. Update regularly to track progress</t>
  </si>
  <si>
    <t>SCORING LEGEND</t>
  </si>
  <si>
    <t>5 = Excellent</t>
  </si>
  <si>
    <t>4 = Good</t>
  </si>
  <si>
    <t>3 = Satisfactory</t>
  </si>
  <si>
    <t>2 = Needs Improvement</t>
  </si>
  <si>
    <t>1 = Poor</t>
  </si>
  <si>
    <t>READINESS LEVELS</t>
  </si>
  <si>
    <t>Advanced: 225+</t>
  </si>
  <si>
    <t>Mature: 175-224</t>
  </si>
  <si>
    <t>Developing: 125-174</t>
  </si>
  <si>
    <t>Basic: 75-124</t>
  </si>
  <si>
    <t>Initial: &lt;75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</si>
</sst>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8" x14ac:knownFonts="1">
    <font>
      <sz val="12"/>
      <color theme="1"/>
      <name val="Calibri"/>
      <family val="2"/>
      <scheme val="minor"/>
    </font>
    <font>
      <b/>
      <sz val="12"/>
      <color theme="1"/>
      <name val="Calibri"/>
      <family val="2"/>
      <scheme val="minor"/>
    </font>
    <font>
      <b/>
      <sz val="18"/>
      <color theme="1"/>
      <name val="Calibri"/>
      <family val="2"/>
      <scheme val="minor"/>
    </font>
    <font>
      <b/>
      <sz val="12"/>
      <color indexed="9"/>
      <name val="Calibri"/>
      <family val="2"/>
      <scheme val="minor"/>
    </font>
    <font>
      <i/>
      <sz val="12"/>
      <color theme="1"/>
      <name val="Calibri"/>
      <family val="2"/>
      <scheme val="minor"/>
    </font>
    <font>
      <b/>
      <sz val="20"/>
      <color theme="1"/>
      <name val="Calibri"/>
      <family val="2"/>
      <scheme val="minor"/>
    </font>
    <font>
      <b/>
      <sz val="14"/>
      <color theme="1"/>
      <name val="Calibri"/>
      <family val="2"/>
      <scheme val="minor"/>
    </font>
    <font>
      <b/>
      <sz val="24"/>
      <color theme="1"/>
      <name val="Calibri"/>
      <family val="2"/>
      <scheme val="minor"/>
    </font>
  </fonts>
  <fills count="5">
    <fill>
      <patternFill patternType="none"/>
    </fill>
    <fill>
      <patternFill patternType="gray125"/>
    </fill>
    <fill>
      <patternFill patternType="solid">
        <fgColor rgb="FF4472C4"/>
        <bgColor indexed="64"/>
      </patternFill>
    </fill>
    <fill>
      <patternFill patternType="solid">
        <fgColor rgb="FFFFFFCC"/>
        <bgColor indexed="64"/>
      </patternFill>
    </fill>
    <fill>
      <patternFill patternType="solid">
        <fgColor rgb="FFF0F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2" fillId="0" borderId="0" xfId="0" applyFont="1" applyAlignment="1">
      <alignment horizontal="center"/>
    </xf>
    <xf numFmtId="0" fontId="0" fillId="0" borderId="0" xfId="0" applyAlignment="1">
      <alignment horizontal="center"/>
    </xf>
    <xf numFmtId="0" fontId="1" fillId="0" borderId="0" xfId="0" applyFont="1"/>
    <xf numFmtId="2" fontId="1" fillId="0" borderId="0" xfId="0" applyNumberFormat="1" applyFont="1"/>
    <xf numFmtId="0" fontId="3" fillId="2" borderId="1" xfId="0" applyFont="1" applyFill="1" applyBorder="1"/>
    <xf numFmtId="0" fontId="0" fillId="0" borderId="1" xfId="0" applyBorder="1"/>
    <xf numFmtId="0" fontId="0" fillId="3" borderId="1" xfId="0" applyFill="1" applyBorder="1"/>
    <xf numFmtId="2" fontId="0" fillId="0" borderId="1" xfId="0" applyNumberFormat="1" applyBorder="1"/>
    <xf numFmtId="164" fontId="0" fillId="0" borderId="1" xfId="0" applyNumberFormat="1" applyBorder="1"/>
    <xf numFmtId="0" fontId="1" fillId="0" borderId="1" xfId="0" applyFont="1" applyBorder="1"/>
    <xf numFmtId="2" fontId="1" fillId="0" borderId="1" xfId="0" applyNumberFormat="1" applyFont="1" applyBorder="1"/>
    <xf numFmtId="164" fontId="1" fillId="0" borderId="1" xfId="0" applyNumberFormat="1" applyFont="1" applyBorder="1"/>
    <xf numFmtId="0" fontId="4" fillId="0" borderId="0" xfId="0" applyFont="1"/>
    <xf numFmtId="0" fontId="5" fillId="0" borderId="0" xfId="0" applyFont="1" applyAlignment="1">
      <alignment horizontal="center"/>
    </xf>
    <xf numFmtId="0" fontId="6" fillId="0" borderId="0" xfId="0" applyFont="1"/>
    <xf numFmtId="0" fontId="1" fillId="4" borderId="1" xfId="0" applyFont="1" applyFill="1" applyBorder="1" applyAlignment="1">
      <alignment horizontal="center" vertical="center"/>
    </xf>
    <xf numFmtId="0" fontId="0" fillId="4" borderId="1" xfId="0" applyFill="1" applyBorder="1" applyAlignment="1">
      <alignment horizontal="center" vertical="center"/>
    </xf>
    <xf numFmtId="2" fontId="7" fillId="0" borderId="1" xfId="0" applyNumberFormat="1" applyFont="1" applyBorder="1" applyAlignment="1">
      <alignment horizontal="center"/>
    </xf>
    <xf numFmtId="0" fontId="0" fillId="0" borderId="1" xfId="0" applyBorder="1" applyAlignment="1">
      <alignment horizontal="center"/>
    </xf>
    <xf numFmtId="0" fontId="2" fillId="0" borderId="1" xfId="0" applyFont="1" applyBorder="1" applyAlignment="1">
      <alignment horizontal="center"/>
    </xf>
    <xf numFmtId="0" fontId="0" fillId="0" borderId="1" xfId="0" applyBorder="1" applyAlignment="1">
      <alignment horizontal="center"/>
    </xf>
  </cellXfs>
  <cellStyles count="1">
    <cellStyle name="Standaard" xfId="0" builtinId="0"/>
  </cellStyles>
  <dxfs count="2">
    <dxf>
      <fill>
        <patternFill>
          <bgColor rgb="FFC6EF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3E9E2-6BD2-7B4D-ABB7-8454EBC36931}">
  <dimension ref="A1:H30"/>
  <sheetViews>
    <sheetView tabSelected="1" workbookViewId="0">
      <selection sqref="A1:H1"/>
    </sheetView>
  </sheetViews>
  <sheetFormatPr baseColWidth="10" defaultRowHeight="16" x14ac:dyDescent="0.2"/>
  <cols>
    <col min="1" max="1" width="25.83203125" customWidth="1"/>
    <col min="2" max="5" width="12.83203125" customWidth="1"/>
    <col min="6" max="6" width="5.83203125" customWidth="1"/>
    <col min="7" max="8" width="15.83203125" customWidth="1"/>
  </cols>
  <sheetData>
    <row r="1" spans="1:8" ht="26" x14ac:dyDescent="0.3">
      <c r="A1" s="14" t="s">
        <v>86</v>
      </c>
      <c r="B1" s="2"/>
      <c r="C1" s="2"/>
      <c r="D1" s="2"/>
      <c r="E1" s="2"/>
      <c r="F1" s="2"/>
      <c r="G1" s="2"/>
      <c r="H1" s="2"/>
    </row>
    <row r="3" spans="1:8" ht="19" x14ac:dyDescent="0.25">
      <c r="A3" s="15" t="s">
        <v>87</v>
      </c>
    </row>
    <row r="5" spans="1:8" x14ac:dyDescent="0.2">
      <c r="A5" s="16" t="s">
        <v>88</v>
      </c>
      <c r="B5" s="17"/>
      <c r="D5" s="16" t="s">
        <v>89</v>
      </c>
      <c r="E5" s="17"/>
      <c r="G5" s="16" t="s">
        <v>90</v>
      </c>
      <c r="H5" s="17"/>
    </row>
    <row r="6" spans="1:8" x14ac:dyDescent="0.2">
      <c r="A6" s="17"/>
      <c r="B6" s="17"/>
      <c r="D6" s="17"/>
      <c r="E6" s="17"/>
      <c r="G6" s="17"/>
      <c r="H6" s="17"/>
    </row>
    <row r="7" spans="1:8" x14ac:dyDescent="0.2">
      <c r="A7" s="18">
        <f>Assessment!F56</f>
        <v>0</v>
      </c>
      <c r="B7" s="19"/>
      <c r="D7" s="18" t="e">
        <f>Assessment!F57</f>
        <v>#DIV/0!</v>
      </c>
      <c r="E7" s="19"/>
      <c r="G7" s="20" t="str">
        <f>Assessment!F58</f>
        <v>INITIAL</v>
      </c>
      <c r="H7" s="19"/>
    </row>
    <row r="8" spans="1:8" x14ac:dyDescent="0.2">
      <c r="A8" s="19"/>
      <c r="B8" s="19"/>
      <c r="D8" s="19"/>
      <c r="E8" s="19"/>
      <c r="G8" s="19"/>
      <c r="H8" s="19"/>
    </row>
    <row r="11" spans="1:8" ht="19" x14ac:dyDescent="0.25">
      <c r="A11" s="15" t="s">
        <v>91</v>
      </c>
    </row>
    <row r="13" spans="1:8" x14ac:dyDescent="0.2">
      <c r="A13" s="5" t="s">
        <v>2</v>
      </c>
      <c r="B13" s="5" t="s">
        <v>74</v>
      </c>
      <c r="C13" s="5" t="s">
        <v>92</v>
      </c>
      <c r="D13" s="5" t="s">
        <v>93</v>
      </c>
      <c r="E13" s="5" t="s">
        <v>85</v>
      </c>
      <c r="G13" s="3" t="s">
        <v>99</v>
      </c>
    </row>
    <row r="14" spans="1:8" x14ac:dyDescent="0.2">
      <c r="A14" s="6" t="str">
        <f>Benchmarks!A4</f>
        <v>Leadership &amp; Vision</v>
      </c>
      <c r="B14" s="8">
        <f>Benchmarks!D4</f>
        <v>0</v>
      </c>
      <c r="C14" s="8">
        <f>Benchmarks!B4</f>
        <v>3.243043226003647</v>
      </c>
      <c r="D14" s="9">
        <f>Benchmarks!E4</f>
        <v>-3.243043226003647</v>
      </c>
      <c r="E14" s="21" t="str">
        <f>IF(D14&gt;=0,"Good","Needs Work")</f>
        <v>Needs Work</v>
      </c>
      <c r="G14" t="s">
        <v>100</v>
      </c>
    </row>
    <row r="15" spans="1:8" x14ac:dyDescent="0.2">
      <c r="A15" s="6" t="str">
        <f>Benchmarks!A5</f>
        <v>Strategic Planning</v>
      </c>
      <c r="B15" s="8">
        <f>Benchmarks!D5</f>
        <v>0</v>
      </c>
      <c r="C15" s="8">
        <f>Benchmarks!B5</f>
        <v>3.4365595400333406</v>
      </c>
      <c r="D15" s="9">
        <f>Benchmarks!E5</f>
        <v>-3.4365595400333406</v>
      </c>
      <c r="E15" s="21" t="str">
        <f>IF(D15&gt;=0,"Good","Needs Work")</f>
        <v>Needs Work</v>
      </c>
      <c r="G15" t="s">
        <v>101</v>
      </c>
    </row>
    <row r="16" spans="1:8" x14ac:dyDescent="0.2">
      <c r="A16" s="6" t="str">
        <f>Benchmarks!A6</f>
        <v>Resource Management</v>
      </c>
      <c r="B16" s="8">
        <f>Benchmarks!D6</f>
        <v>0</v>
      </c>
      <c r="C16" s="8">
        <f>Benchmarks!B6</f>
        <v>3.4815510928630831</v>
      </c>
      <c r="D16" s="9">
        <f>Benchmarks!E6</f>
        <v>-3.4815510928630831</v>
      </c>
      <c r="E16" s="21" t="str">
        <f>IF(D16&gt;=0,"Good","Needs Work")</f>
        <v>Needs Work</v>
      </c>
      <c r="G16" t="s">
        <v>102</v>
      </c>
    </row>
    <row r="17" spans="1:7" x14ac:dyDescent="0.2">
      <c r="A17" s="6" t="str">
        <f>Benchmarks!A7</f>
        <v>Technology Infrastructure</v>
      </c>
      <c r="B17" s="8">
        <f>Benchmarks!D7</f>
        <v>0</v>
      </c>
      <c r="C17" s="8">
        <f>Benchmarks!B7</f>
        <v>3.3665776073932649</v>
      </c>
      <c r="D17" s="9">
        <f>Benchmarks!E7</f>
        <v>-3.3665776073932649</v>
      </c>
      <c r="E17" s="21" t="str">
        <f>IF(D17&gt;=0,"Good","Needs Work")</f>
        <v>Needs Work</v>
      </c>
      <c r="G17" t="s">
        <v>103</v>
      </c>
    </row>
    <row r="18" spans="1:7" x14ac:dyDescent="0.2">
      <c r="A18" s="6" t="str">
        <f>Benchmarks!A8</f>
        <v>Human Capital</v>
      </c>
      <c r="B18" s="8">
        <f>Benchmarks!D8</f>
        <v>0</v>
      </c>
      <c r="C18" s="8">
        <f>Benchmarks!B8</f>
        <v>3.4027390897274019</v>
      </c>
      <c r="D18" s="9">
        <f>Benchmarks!E8</f>
        <v>-3.4027390897274019</v>
      </c>
      <c r="E18" s="21" t="str">
        <f>IF(D18&gt;=0,"Good","Needs Work")</f>
        <v>Needs Work</v>
      </c>
      <c r="G18" t="s">
        <v>104</v>
      </c>
    </row>
    <row r="19" spans="1:7" x14ac:dyDescent="0.2">
      <c r="A19" s="6" t="str">
        <f>Benchmarks!A9</f>
        <v>Process Optimization</v>
      </c>
      <c r="B19" s="8">
        <f>Benchmarks!D9</f>
        <v>0</v>
      </c>
      <c r="C19" s="8">
        <f>Benchmarks!B9</f>
        <v>3.6164980947971346</v>
      </c>
      <c r="D19" s="9">
        <f>Benchmarks!E9</f>
        <v>-3.6164980947971346</v>
      </c>
      <c r="E19" s="21" t="str">
        <f>IF(D19&gt;=0,"Good","Needs Work")</f>
        <v>Needs Work</v>
      </c>
    </row>
    <row r="20" spans="1:7" x14ac:dyDescent="0.2">
      <c r="A20" s="6" t="str">
        <f>Benchmarks!A10</f>
        <v>Customer Focus</v>
      </c>
      <c r="B20" s="8">
        <f>Benchmarks!D10</f>
        <v>0</v>
      </c>
      <c r="C20" s="8">
        <f>Benchmarks!B10</f>
        <v>3.2850801169872286</v>
      </c>
      <c r="D20" s="9">
        <f>Benchmarks!E10</f>
        <v>-3.2850801169872286</v>
      </c>
      <c r="E20" s="21" t="str">
        <f>IF(D20&gt;=0,"Good","Needs Work")</f>
        <v>Needs Work</v>
      </c>
      <c r="G20" s="3" t="s">
        <v>105</v>
      </c>
    </row>
    <row r="21" spans="1:7" x14ac:dyDescent="0.2">
      <c r="A21" s="6" t="str">
        <f>Benchmarks!A11</f>
        <v>Innovation Capability</v>
      </c>
      <c r="B21" s="8">
        <f>Benchmarks!D11</f>
        <v>0</v>
      </c>
      <c r="C21" s="8">
        <f>Benchmarks!B11</f>
        <v>3.2550771057605745</v>
      </c>
      <c r="D21" s="9">
        <f>Benchmarks!E11</f>
        <v>-3.2550771057605745</v>
      </c>
      <c r="E21" s="21" t="str">
        <f>IF(D21&gt;=0,"Good","Needs Work")</f>
        <v>Needs Work</v>
      </c>
      <c r="G21" t="s">
        <v>106</v>
      </c>
    </row>
    <row r="22" spans="1:7" x14ac:dyDescent="0.2">
      <c r="A22" s="6" t="str">
        <f>Benchmarks!A12</f>
        <v>Risk Management</v>
      </c>
      <c r="B22" s="8">
        <f>Benchmarks!D12</f>
        <v>0</v>
      </c>
      <c r="C22" s="8">
        <f>Benchmarks!B12</f>
        <v>3.309879106283188</v>
      </c>
      <c r="D22" s="9">
        <f>Benchmarks!E12</f>
        <v>-3.309879106283188</v>
      </c>
      <c r="E22" s="21" t="str">
        <f>IF(D22&gt;=0,"Good","Needs Work")</f>
        <v>Needs Work</v>
      </c>
      <c r="G22" t="s">
        <v>107</v>
      </c>
    </row>
    <row r="23" spans="1:7" x14ac:dyDescent="0.2">
      <c r="A23" s="6" t="str">
        <f>Benchmarks!A13</f>
        <v>Performance Measurement</v>
      </c>
      <c r="B23" s="8">
        <f>Benchmarks!D13</f>
        <v>0</v>
      </c>
      <c r="C23" s="8">
        <f>Benchmarks!B13</f>
        <v>3.4765590250492098</v>
      </c>
      <c r="D23" s="9">
        <f>Benchmarks!E13</f>
        <v>-3.4765590250492098</v>
      </c>
      <c r="E23" s="21" t="str">
        <f>IF(D23&gt;=0,"Good","Needs Work")</f>
        <v>Needs Work</v>
      </c>
      <c r="G23" t="s">
        <v>108</v>
      </c>
    </row>
    <row r="24" spans="1:7" x14ac:dyDescent="0.2">
      <c r="G24" t="s">
        <v>109</v>
      </c>
    </row>
    <row r="25" spans="1:7" x14ac:dyDescent="0.2">
      <c r="G25" t="s">
        <v>110</v>
      </c>
    </row>
    <row r="26" spans="1:7" x14ac:dyDescent="0.2">
      <c r="A26" s="3" t="s">
        <v>94</v>
      </c>
    </row>
    <row r="27" spans="1:7" x14ac:dyDescent="0.2">
      <c r="A27" t="s">
        <v>95</v>
      </c>
    </row>
    <row r="28" spans="1:7" x14ac:dyDescent="0.2">
      <c r="A28" t="s">
        <v>96</v>
      </c>
    </row>
    <row r="29" spans="1:7" x14ac:dyDescent="0.2">
      <c r="A29" t="s">
        <v>97</v>
      </c>
    </row>
    <row r="30" spans="1:7" x14ac:dyDescent="0.2">
      <c r="A30" t="s">
        <v>98</v>
      </c>
    </row>
  </sheetData>
  <mergeCells count="7">
    <mergeCell ref="A1:H1"/>
    <mergeCell ref="A5:B6"/>
    <mergeCell ref="A7:B8"/>
    <mergeCell ref="D5:E6"/>
    <mergeCell ref="D7:E8"/>
    <mergeCell ref="G5:H6"/>
    <mergeCell ref="G7:H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483F1-2C2E-E84C-B216-8AC434731B47}">
  <dimension ref="A1:G58"/>
  <sheetViews>
    <sheetView workbookViewId="0">
      <selection sqref="A1:F1"/>
    </sheetView>
  </sheetViews>
  <sheetFormatPr baseColWidth="10" defaultRowHeight="16" x14ac:dyDescent="0.2"/>
  <cols>
    <col min="1" max="1" width="5.83203125" customWidth="1"/>
    <col min="2" max="2" width="20.83203125" customWidth="1"/>
    <col min="3" max="3" width="45.83203125" customWidth="1"/>
    <col min="4" max="4" width="12.83203125" customWidth="1"/>
    <col min="5" max="5" width="8.83203125" customWidth="1"/>
    <col min="6" max="6" width="15.83203125" customWidth="1"/>
    <col min="7" max="7" width="30.83203125" customWidth="1"/>
  </cols>
  <sheetData>
    <row r="1" spans="1:7" ht="24" x14ac:dyDescent="0.3">
      <c r="A1" s="1" t="s">
        <v>0</v>
      </c>
      <c r="B1" s="2"/>
      <c r="C1" s="2"/>
      <c r="D1" s="2"/>
      <c r="E1" s="2"/>
      <c r="F1" s="2"/>
    </row>
    <row r="3" spans="1:7" x14ac:dyDescent="0.2">
      <c r="A3" s="5" t="s">
        <v>1</v>
      </c>
      <c r="B3" s="5" t="s">
        <v>2</v>
      </c>
      <c r="C3" s="5" t="s">
        <v>3</v>
      </c>
      <c r="D3" s="5" t="s">
        <v>4</v>
      </c>
      <c r="E3" s="5" t="s">
        <v>5</v>
      </c>
      <c r="F3" s="5" t="s">
        <v>6</v>
      </c>
      <c r="G3" s="5" t="s">
        <v>7</v>
      </c>
    </row>
    <row r="4" spans="1:7" x14ac:dyDescent="0.2">
      <c r="A4" s="6">
        <v>1</v>
      </c>
      <c r="B4" s="6" t="s">
        <v>8</v>
      </c>
      <c r="C4" s="6" t="s">
        <v>9</v>
      </c>
      <c r="D4" s="7"/>
      <c r="E4" s="6">
        <v>1.5</v>
      </c>
      <c r="F4" s="6" t="str">
        <f>IF(D4="","",D4*E4)</f>
        <v/>
      </c>
      <c r="G4" s="7"/>
    </row>
    <row r="5" spans="1:7" x14ac:dyDescent="0.2">
      <c r="A5" s="6">
        <v>2</v>
      </c>
      <c r="B5" s="6" t="s">
        <v>8</v>
      </c>
      <c r="C5" s="6" t="s">
        <v>10</v>
      </c>
      <c r="D5" s="7"/>
      <c r="E5" s="6">
        <v>1.5</v>
      </c>
      <c r="F5" s="6" t="str">
        <f>IF(D5="","",D5*E5)</f>
        <v/>
      </c>
      <c r="G5" s="7"/>
    </row>
    <row r="6" spans="1:7" x14ac:dyDescent="0.2">
      <c r="A6" s="6">
        <v>3</v>
      </c>
      <c r="B6" s="6" t="s">
        <v>8</v>
      </c>
      <c r="C6" s="6" t="s">
        <v>11</v>
      </c>
      <c r="D6" s="7"/>
      <c r="E6" s="6">
        <v>1.3</v>
      </c>
      <c r="F6" s="6" t="str">
        <f>IF(D6="","",D6*E6)</f>
        <v/>
      </c>
      <c r="G6" s="7"/>
    </row>
    <row r="7" spans="1:7" x14ac:dyDescent="0.2">
      <c r="A7" s="6">
        <v>4</v>
      </c>
      <c r="B7" s="6" t="s">
        <v>8</v>
      </c>
      <c r="C7" s="6" t="s">
        <v>12</v>
      </c>
      <c r="D7" s="7"/>
      <c r="E7" s="6">
        <v>1</v>
      </c>
      <c r="F7" s="6" t="str">
        <f>IF(D7="","",D7*E7)</f>
        <v/>
      </c>
      <c r="G7" s="7"/>
    </row>
    <row r="8" spans="1:7" x14ac:dyDescent="0.2">
      <c r="A8" s="6">
        <v>5</v>
      </c>
      <c r="B8" s="6" t="s">
        <v>8</v>
      </c>
      <c r="C8" s="6" t="s">
        <v>13</v>
      </c>
      <c r="D8" s="7"/>
      <c r="E8" s="6">
        <v>1</v>
      </c>
      <c r="F8" s="6" t="str">
        <f>IF(D8="","",D8*E8)</f>
        <v/>
      </c>
      <c r="G8" s="7"/>
    </row>
    <row r="9" spans="1:7" x14ac:dyDescent="0.2">
      <c r="A9" s="6">
        <v>6</v>
      </c>
      <c r="B9" s="6" t="s">
        <v>14</v>
      </c>
      <c r="C9" s="6" t="s">
        <v>15</v>
      </c>
      <c r="D9" s="7"/>
      <c r="E9" s="6">
        <v>1.5</v>
      </c>
      <c r="F9" s="6" t="str">
        <f>IF(D9="","",D9*E9)</f>
        <v/>
      </c>
      <c r="G9" s="7"/>
    </row>
    <row r="10" spans="1:7" x14ac:dyDescent="0.2">
      <c r="A10" s="6">
        <v>7</v>
      </c>
      <c r="B10" s="6" t="s">
        <v>14</v>
      </c>
      <c r="C10" s="6" t="s">
        <v>16</v>
      </c>
      <c r="D10" s="7"/>
      <c r="E10" s="6">
        <v>1.3</v>
      </c>
      <c r="F10" s="6" t="str">
        <f>IF(D10="","",D10*E10)</f>
        <v/>
      </c>
      <c r="G10" s="7"/>
    </row>
    <row r="11" spans="1:7" x14ac:dyDescent="0.2">
      <c r="A11" s="6">
        <v>8</v>
      </c>
      <c r="B11" s="6" t="s">
        <v>14</v>
      </c>
      <c r="C11" s="6" t="s">
        <v>17</v>
      </c>
      <c r="D11" s="7"/>
      <c r="E11" s="6">
        <v>1</v>
      </c>
      <c r="F11" s="6" t="str">
        <f>IF(D11="","",D11*E11)</f>
        <v/>
      </c>
      <c r="G11" s="7"/>
    </row>
    <row r="12" spans="1:7" x14ac:dyDescent="0.2">
      <c r="A12" s="6">
        <v>9</v>
      </c>
      <c r="B12" s="6" t="s">
        <v>14</v>
      </c>
      <c r="C12" s="6" t="s">
        <v>18</v>
      </c>
      <c r="D12" s="7"/>
      <c r="E12" s="6">
        <v>1</v>
      </c>
      <c r="F12" s="6" t="str">
        <f>IF(D12="","",D12*E12)</f>
        <v/>
      </c>
      <c r="G12" s="7"/>
    </row>
    <row r="13" spans="1:7" x14ac:dyDescent="0.2">
      <c r="A13" s="6">
        <v>10</v>
      </c>
      <c r="B13" s="6" t="s">
        <v>14</v>
      </c>
      <c r="C13" s="6" t="s">
        <v>19</v>
      </c>
      <c r="D13" s="7"/>
      <c r="E13" s="6">
        <v>1</v>
      </c>
      <c r="F13" s="6" t="str">
        <f>IF(D13="","",D13*E13)</f>
        <v/>
      </c>
      <c r="G13" s="7"/>
    </row>
    <row r="14" spans="1:7" x14ac:dyDescent="0.2">
      <c r="A14" s="6">
        <v>11</v>
      </c>
      <c r="B14" s="6" t="s">
        <v>20</v>
      </c>
      <c r="C14" s="6" t="s">
        <v>21</v>
      </c>
      <c r="D14" s="7"/>
      <c r="E14" s="6">
        <v>1.3</v>
      </c>
      <c r="F14" s="6" t="str">
        <f>IF(D14="","",D14*E14)</f>
        <v/>
      </c>
      <c r="G14" s="7"/>
    </row>
    <row r="15" spans="1:7" x14ac:dyDescent="0.2">
      <c r="A15" s="6">
        <v>12</v>
      </c>
      <c r="B15" s="6" t="s">
        <v>20</v>
      </c>
      <c r="C15" s="6" t="s">
        <v>22</v>
      </c>
      <c r="D15" s="7"/>
      <c r="E15" s="6">
        <v>1</v>
      </c>
      <c r="F15" s="6" t="str">
        <f>IF(D15="","",D15*E15)</f>
        <v/>
      </c>
      <c r="G15" s="7"/>
    </row>
    <row r="16" spans="1:7" x14ac:dyDescent="0.2">
      <c r="A16" s="6">
        <v>13</v>
      </c>
      <c r="B16" s="6" t="s">
        <v>20</v>
      </c>
      <c r="C16" s="6" t="s">
        <v>23</v>
      </c>
      <c r="D16" s="7"/>
      <c r="E16" s="6">
        <v>1</v>
      </c>
      <c r="F16" s="6" t="str">
        <f>IF(D16="","",D16*E16)</f>
        <v/>
      </c>
      <c r="G16" s="7"/>
    </row>
    <row r="17" spans="1:7" x14ac:dyDescent="0.2">
      <c r="A17" s="6">
        <v>14</v>
      </c>
      <c r="B17" s="6" t="s">
        <v>20</v>
      </c>
      <c r="C17" s="6" t="s">
        <v>24</v>
      </c>
      <c r="D17" s="7"/>
      <c r="E17" s="6">
        <v>1</v>
      </c>
      <c r="F17" s="6" t="str">
        <f>IF(D17="","",D17*E17)</f>
        <v/>
      </c>
      <c r="G17" s="7"/>
    </row>
    <row r="18" spans="1:7" x14ac:dyDescent="0.2">
      <c r="A18" s="6">
        <v>15</v>
      </c>
      <c r="B18" s="6" t="s">
        <v>20</v>
      </c>
      <c r="C18" s="6" t="s">
        <v>25</v>
      </c>
      <c r="D18" s="7"/>
      <c r="E18" s="6">
        <v>1</v>
      </c>
      <c r="F18" s="6" t="str">
        <f>IF(D18="","",D18*E18)</f>
        <v/>
      </c>
      <c r="G18" s="7"/>
    </row>
    <row r="19" spans="1:7" x14ac:dyDescent="0.2">
      <c r="A19" s="6">
        <v>16</v>
      </c>
      <c r="B19" s="6" t="s">
        <v>26</v>
      </c>
      <c r="C19" s="6" t="s">
        <v>27</v>
      </c>
      <c r="D19" s="7"/>
      <c r="E19" s="6">
        <v>1.5</v>
      </c>
      <c r="F19" s="6" t="str">
        <f>IF(D19="","",D19*E19)</f>
        <v/>
      </c>
      <c r="G19" s="7"/>
    </row>
    <row r="20" spans="1:7" x14ac:dyDescent="0.2">
      <c r="A20" s="6">
        <v>17</v>
      </c>
      <c r="B20" s="6" t="s">
        <v>26</v>
      </c>
      <c r="C20" s="6" t="s">
        <v>28</v>
      </c>
      <c r="D20" s="7"/>
      <c r="E20" s="6">
        <v>1.3</v>
      </c>
      <c r="F20" s="6" t="str">
        <f>IF(D20="","",D20*E20)</f>
        <v/>
      </c>
      <c r="G20" s="7"/>
    </row>
    <row r="21" spans="1:7" x14ac:dyDescent="0.2">
      <c r="A21" s="6">
        <v>18</v>
      </c>
      <c r="B21" s="6" t="s">
        <v>26</v>
      </c>
      <c r="C21" s="6" t="s">
        <v>29</v>
      </c>
      <c r="D21" s="7"/>
      <c r="E21" s="6">
        <v>1</v>
      </c>
      <c r="F21" s="6" t="str">
        <f>IF(D21="","",D21*E21)</f>
        <v/>
      </c>
      <c r="G21" s="7"/>
    </row>
    <row r="22" spans="1:7" x14ac:dyDescent="0.2">
      <c r="A22" s="6">
        <v>19</v>
      </c>
      <c r="B22" s="6" t="s">
        <v>26</v>
      </c>
      <c r="C22" s="6" t="s">
        <v>30</v>
      </c>
      <c r="D22" s="7"/>
      <c r="E22" s="6">
        <v>1</v>
      </c>
      <c r="F22" s="6" t="str">
        <f>IF(D22="","",D22*E22)</f>
        <v/>
      </c>
      <c r="G22" s="7"/>
    </row>
    <row r="23" spans="1:7" x14ac:dyDescent="0.2">
      <c r="A23" s="6">
        <v>20</v>
      </c>
      <c r="B23" s="6" t="s">
        <v>26</v>
      </c>
      <c r="C23" s="6" t="s">
        <v>31</v>
      </c>
      <c r="D23" s="7"/>
      <c r="E23" s="6">
        <v>1</v>
      </c>
      <c r="F23" s="6" t="str">
        <f>IF(D23="","",D23*E23)</f>
        <v/>
      </c>
      <c r="G23" s="7"/>
    </row>
    <row r="24" spans="1:7" x14ac:dyDescent="0.2">
      <c r="A24" s="6">
        <v>21</v>
      </c>
      <c r="B24" s="6" t="s">
        <v>32</v>
      </c>
      <c r="C24" s="6" t="s">
        <v>33</v>
      </c>
      <c r="D24" s="7"/>
      <c r="E24" s="6">
        <v>1.5</v>
      </c>
      <c r="F24" s="6" t="str">
        <f>IF(D24="","",D24*E24)</f>
        <v/>
      </c>
      <c r="G24" s="7"/>
    </row>
    <row r="25" spans="1:7" x14ac:dyDescent="0.2">
      <c r="A25" s="6">
        <v>22</v>
      </c>
      <c r="B25" s="6" t="s">
        <v>32</v>
      </c>
      <c r="C25" s="6" t="s">
        <v>34</v>
      </c>
      <c r="D25" s="7"/>
      <c r="E25" s="6">
        <v>1.3</v>
      </c>
      <c r="F25" s="6" t="str">
        <f>IF(D25="","",D25*E25)</f>
        <v/>
      </c>
      <c r="G25" s="7"/>
    </row>
    <row r="26" spans="1:7" x14ac:dyDescent="0.2">
      <c r="A26" s="6">
        <v>23</v>
      </c>
      <c r="B26" s="6" t="s">
        <v>32</v>
      </c>
      <c r="C26" s="6" t="s">
        <v>35</v>
      </c>
      <c r="D26" s="7"/>
      <c r="E26" s="6">
        <v>1</v>
      </c>
      <c r="F26" s="6" t="str">
        <f>IF(D26="","",D26*E26)</f>
        <v/>
      </c>
      <c r="G26" s="7"/>
    </row>
    <row r="27" spans="1:7" x14ac:dyDescent="0.2">
      <c r="A27" s="6">
        <v>24</v>
      </c>
      <c r="B27" s="6" t="s">
        <v>32</v>
      </c>
      <c r="C27" s="6" t="s">
        <v>36</v>
      </c>
      <c r="D27" s="7"/>
      <c r="E27" s="6">
        <v>1</v>
      </c>
      <c r="F27" s="6" t="str">
        <f>IF(D27="","",D27*E27)</f>
        <v/>
      </c>
      <c r="G27" s="7"/>
    </row>
    <row r="28" spans="1:7" x14ac:dyDescent="0.2">
      <c r="A28" s="6">
        <v>25</v>
      </c>
      <c r="B28" s="6" t="s">
        <v>32</v>
      </c>
      <c r="C28" s="6" t="s">
        <v>37</v>
      </c>
      <c r="D28" s="7"/>
      <c r="E28" s="6">
        <v>1</v>
      </c>
      <c r="F28" s="6" t="str">
        <f>IF(D28="","",D28*E28)</f>
        <v/>
      </c>
      <c r="G28" s="7"/>
    </row>
    <row r="29" spans="1:7" x14ac:dyDescent="0.2">
      <c r="A29" s="6">
        <v>26</v>
      </c>
      <c r="B29" s="6" t="s">
        <v>38</v>
      </c>
      <c r="C29" s="6" t="s">
        <v>39</v>
      </c>
      <c r="D29" s="7"/>
      <c r="E29" s="6">
        <v>1.5</v>
      </c>
      <c r="F29" s="6" t="str">
        <f>IF(D29="","",D29*E29)</f>
        <v/>
      </c>
      <c r="G29" s="7"/>
    </row>
    <row r="30" spans="1:7" x14ac:dyDescent="0.2">
      <c r="A30" s="6">
        <v>27</v>
      </c>
      <c r="B30" s="6" t="s">
        <v>38</v>
      </c>
      <c r="C30" s="6" t="s">
        <v>40</v>
      </c>
      <c r="D30" s="7"/>
      <c r="E30" s="6">
        <v>1.3</v>
      </c>
      <c r="F30" s="6" t="str">
        <f>IF(D30="","",D30*E30)</f>
        <v/>
      </c>
      <c r="G30" s="7"/>
    </row>
    <row r="31" spans="1:7" x14ac:dyDescent="0.2">
      <c r="A31" s="6">
        <v>28</v>
      </c>
      <c r="B31" s="6" t="s">
        <v>38</v>
      </c>
      <c r="C31" s="6" t="s">
        <v>41</v>
      </c>
      <c r="D31" s="7"/>
      <c r="E31" s="6">
        <v>1</v>
      </c>
      <c r="F31" s="6" t="str">
        <f>IF(D31="","",D31*E31)</f>
        <v/>
      </c>
      <c r="G31" s="7"/>
    </row>
    <row r="32" spans="1:7" x14ac:dyDescent="0.2">
      <c r="A32" s="6">
        <v>29</v>
      </c>
      <c r="B32" s="6" t="s">
        <v>38</v>
      </c>
      <c r="C32" s="6" t="s">
        <v>42</v>
      </c>
      <c r="D32" s="7"/>
      <c r="E32" s="6">
        <v>1</v>
      </c>
      <c r="F32" s="6" t="str">
        <f>IF(D32="","",D32*E32)</f>
        <v/>
      </c>
      <c r="G32" s="7"/>
    </row>
    <row r="33" spans="1:7" x14ac:dyDescent="0.2">
      <c r="A33" s="6">
        <v>30</v>
      </c>
      <c r="B33" s="6" t="s">
        <v>38</v>
      </c>
      <c r="C33" s="6" t="s">
        <v>43</v>
      </c>
      <c r="D33" s="7"/>
      <c r="E33" s="6">
        <v>1</v>
      </c>
      <c r="F33" s="6" t="str">
        <f>IF(D33="","",D33*E33)</f>
        <v/>
      </c>
      <c r="G33" s="7"/>
    </row>
    <row r="34" spans="1:7" x14ac:dyDescent="0.2">
      <c r="A34" s="6">
        <v>31</v>
      </c>
      <c r="B34" s="6" t="s">
        <v>44</v>
      </c>
      <c r="C34" s="6" t="s">
        <v>45</v>
      </c>
      <c r="D34" s="7"/>
      <c r="E34" s="6">
        <v>1.5</v>
      </c>
      <c r="F34" s="6" t="str">
        <f>IF(D34="","",D34*E34)</f>
        <v/>
      </c>
      <c r="G34" s="7"/>
    </row>
    <row r="35" spans="1:7" x14ac:dyDescent="0.2">
      <c r="A35" s="6">
        <v>32</v>
      </c>
      <c r="B35" s="6" t="s">
        <v>44</v>
      </c>
      <c r="C35" s="6" t="s">
        <v>46</v>
      </c>
      <c r="D35" s="7"/>
      <c r="E35" s="6">
        <v>1.3</v>
      </c>
      <c r="F35" s="6" t="str">
        <f>IF(D35="","",D35*E35)</f>
        <v/>
      </c>
      <c r="G35" s="7"/>
    </row>
    <row r="36" spans="1:7" x14ac:dyDescent="0.2">
      <c r="A36" s="6">
        <v>33</v>
      </c>
      <c r="B36" s="6" t="s">
        <v>44</v>
      </c>
      <c r="C36" s="6" t="s">
        <v>47</v>
      </c>
      <c r="D36" s="7"/>
      <c r="E36" s="6">
        <v>1</v>
      </c>
      <c r="F36" s="6" t="str">
        <f>IF(D36="","",D36*E36)</f>
        <v/>
      </c>
      <c r="G36" s="7"/>
    </row>
    <row r="37" spans="1:7" x14ac:dyDescent="0.2">
      <c r="A37" s="6">
        <v>34</v>
      </c>
      <c r="B37" s="6" t="s">
        <v>44</v>
      </c>
      <c r="C37" s="6" t="s">
        <v>48</v>
      </c>
      <c r="D37" s="7"/>
      <c r="E37" s="6">
        <v>1</v>
      </c>
      <c r="F37" s="6" t="str">
        <f>IF(D37="","",D37*E37)</f>
        <v/>
      </c>
      <c r="G37" s="7"/>
    </row>
    <row r="38" spans="1:7" x14ac:dyDescent="0.2">
      <c r="A38" s="6">
        <v>35</v>
      </c>
      <c r="B38" s="6" t="s">
        <v>44</v>
      </c>
      <c r="C38" s="6" t="s">
        <v>49</v>
      </c>
      <c r="D38" s="7"/>
      <c r="E38" s="6">
        <v>1</v>
      </c>
      <c r="F38" s="6" t="str">
        <f>IF(D38="","",D38*E38)</f>
        <v/>
      </c>
      <c r="G38" s="7"/>
    </row>
    <row r="39" spans="1:7" x14ac:dyDescent="0.2">
      <c r="A39" s="6">
        <v>36</v>
      </c>
      <c r="B39" s="6" t="s">
        <v>50</v>
      </c>
      <c r="C39" s="6" t="s">
        <v>51</v>
      </c>
      <c r="D39" s="7"/>
      <c r="E39" s="6">
        <v>1.3</v>
      </c>
      <c r="F39" s="6" t="str">
        <f>IF(D39="","",D39*E39)</f>
        <v/>
      </c>
      <c r="G39" s="7"/>
    </row>
    <row r="40" spans="1:7" x14ac:dyDescent="0.2">
      <c r="A40" s="6">
        <v>37</v>
      </c>
      <c r="B40" s="6" t="s">
        <v>50</v>
      </c>
      <c r="C40" s="6" t="s">
        <v>52</v>
      </c>
      <c r="D40" s="7"/>
      <c r="E40" s="6">
        <v>1</v>
      </c>
      <c r="F40" s="6" t="str">
        <f>IF(D40="","",D40*E40)</f>
        <v/>
      </c>
      <c r="G40" s="7"/>
    </row>
    <row r="41" spans="1:7" x14ac:dyDescent="0.2">
      <c r="A41" s="6">
        <v>38</v>
      </c>
      <c r="B41" s="6" t="s">
        <v>50</v>
      </c>
      <c r="C41" s="6" t="s">
        <v>53</v>
      </c>
      <c r="D41" s="7"/>
      <c r="E41" s="6">
        <v>1</v>
      </c>
      <c r="F41" s="6" t="str">
        <f>IF(D41="","",D41*E41)</f>
        <v/>
      </c>
      <c r="G41" s="7"/>
    </row>
    <row r="42" spans="1:7" x14ac:dyDescent="0.2">
      <c r="A42" s="6">
        <v>39</v>
      </c>
      <c r="B42" s="6" t="s">
        <v>50</v>
      </c>
      <c r="C42" s="6" t="s">
        <v>54</v>
      </c>
      <c r="D42" s="7"/>
      <c r="E42" s="6">
        <v>1</v>
      </c>
      <c r="F42" s="6" t="str">
        <f>IF(D42="","",D42*E42)</f>
        <v/>
      </c>
      <c r="G42" s="7"/>
    </row>
    <row r="43" spans="1:7" x14ac:dyDescent="0.2">
      <c r="A43" s="6">
        <v>40</v>
      </c>
      <c r="B43" s="6" t="s">
        <v>50</v>
      </c>
      <c r="C43" s="6" t="s">
        <v>55</v>
      </c>
      <c r="D43" s="7"/>
      <c r="E43" s="6">
        <v>1</v>
      </c>
      <c r="F43" s="6" t="str">
        <f>IF(D43="","",D43*E43)</f>
        <v/>
      </c>
      <c r="G43" s="7"/>
    </row>
    <row r="44" spans="1:7" x14ac:dyDescent="0.2">
      <c r="A44" s="6">
        <v>41</v>
      </c>
      <c r="B44" s="6" t="s">
        <v>56</v>
      </c>
      <c r="C44" s="6" t="s">
        <v>57</v>
      </c>
      <c r="D44" s="7"/>
      <c r="E44" s="6">
        <v>1.5</v>
      </c>
      <c r="F44" s="6" t="str">
        <f>IF(D44="","",D44*E44)</f>
        <v/>
      </c>
      <c r="G44" s="7"/>
    </row>
    <row r="45" spans="1:7" x14ac:dyDescent="0.2">
      <c r="A45" s="6">
        <v>42</v>
      </c>
      <c r="B45" s="6" t="s">
        <v>56</v>
      </c>
      <c r="C45" s="6" t="s">
        <v>58</v>
      </c>
      <c r="D45" s="7"/>
      <c r="E45" s="6">
        <v>1.3</v>
      </c>
      <c r="F45" s="6" t="str">
        <f>IF(D45="","",D45*E45)</f>
        <v/>
      </c>
      <c r="G45" s="7"/>
    </row>
    <row r="46" spans="1:7" x14ac:dyDescent="0.2">
      <c r="A46" s="6">
        <v>43</v>
      </c>
      <c r="B46" s="6" t="s">
        <v>56</v>
      </c>
      <c r="C46" s="6" t="s">
        <v>59</v>
      </c>
      <c r="D46" s="7"/>
      <c r="E46" s="6">
        <v>1</v>
      </c>
      <c r="F46" s="6" t="str">
        <f>IF(D46="","",D46*E46)</f>
        <v/>
      </c>
      <c r="G46" s="7"/>
    </row>
    <row r="47" spans="1:7" x14ac:dyDescent="0.2">
      <c r="A47" s="6">
        <v>44</v>
      </c>
      <c r="B47" s="6" t="s">
        <v>56</v>
      </c>
      <c r="C47" s="6" t="s">
        <v>60</v>
      </c>
      <c r="D47" s="7"/>
      <c r="E47" s="6">
        <v>1</v>
      </c>
      <c r="F47" s="6" t="str">
        <f>IF(D47="","",D47*E47)</f>
        <v/>
      </c>
      <c r="G47" s="7"/>
    </row>
    <row r="48" spans="1:7" x14ac:dyDescent="0.2">
      <c r="A48" s="6">
        <v>45</v>
      </c>
      <c r="B48" s="6" t="s">
        <v>56</v>
      </c>
      <c r="C48" s="6" t="s">
        <v>61</v>
      </c>
      <c r="D48" s="7"/>
      <c r="E48" s="6">
        <v>1</v>
      </c>
      <c r="F48" s="6" t="str">
        <f>IF(D48="","",D48*E48)</f>
        <v/>
      </c>
      <c r="G48" s="7"/>
    </row>
    <row r="49" spans="1:7" x14ac:dyDescent="0.2">
      <c r="A49" s="6">
        <v>46</v>
      </c>
      <c r="B49" s="6" t="s">
        <v>62</v>
      </c>
      <c r="C49" s="6" t="s">
        <v>63</v>
      </c>
      <c r="D49" s="7"/>
      <c r="E49" s="6">
        <v>1.5</v>
      </c>
      <c r="F49" s="6" t="str">
        <f>IF(D49="","",D49*E49)</f>
        <v/>
      </c>
      <c r="G49" s="7"/>
    </row>
    <row r="50" spans="1:7" x14ac:dyDescent="0.2">
      <c r="A50" s="6">
        <v>47</v>
      </c>
      <c r="B50" s="6" t="s">
        <v>62</v>
      </c>
      <c r="C50" s="6" t="s">
        <v>64</v>
      </c>
      <c r="D50" s="7"/>
      <c r="E50" s="6">
        <v>1.3</v>
      </c>
      <c r="F50" s="6" t="str">
        <f>IF(D50="","",D50*E50)</f>
        <v/>
      </c>
      <c r="G50" s="7"/>
    </row>
    <row r="51" spans="1:7" x14ac:dyDescent="0.2">
      <c r="A51" s="6">
        <v>48</v>
      </c>
      <c r="B51" s="6" t="s">
        <v>62</v>
      </c>
      <c r="C51" s="6" t="s">
        <v>65</v>
      </c>
      <c r="D51" s="7"/>
      <c r="E51" s="6">
        <v>1</v>
      </c>
      <c r="F51" s="6" t="str">
        <f>IF(D51="","",D51*E51)</f>
        <v/>
      </c>
      <c r="G51" s="7"/>
    </row>
    <row r="52" spans="1:7" x14ac:dyDescent="0.2">
      <c r="A52" s="6">
        <v>49</v>
      </c>
      <c r="B52" s="6" t="s">
        <v>62</v>
      </c>
      <c r="C52" s="6" t="s">
        <v>66</v>
      </c>
      <c r="D52" s="7"/>
      <c r="E52" s="6">
        <v>1</v>
      </c>
      <c r="F52" s="6" t="str">
        <f>IF(D52="","",D52*E52)</f>
        <v/>
      </c>
      <c r="G52" s="7"/>
    </row>
    <row r="53" spans="1:7" x14ac:dyDescent="0.2">
      <c r="A53" s="6">
        <v>50</v>
      </c>
      <c r="B53" s="6" t="s">
        <v>62</v>
      </c>
      <c r="C53" s="6" t="s">
        <v>67</v>
      </c>
      <c r="D53" s="7"/>
      <c r="E53" s="6">
        <v>1</v>
      </c>
      <c r="F53" s="6" t="str">
        <f>IF(D53="","",D53*E53)</f>
        <v/>
      </c>
      <c r="G53" s="7"/>
    </row>
    <row r="56" spans="1:7" x14ac:dyDescent="0.2">
      <c r="B56" s="3" t="s">
        <v>68</v>
      </c>
      <c r="F56" s="4">
        <f>SUM(F4:F53)</f>
        <v>0</v>
      </c>
    </row>
    <row r="57" spans="1:7" x14ac:dyDescent="0.2">
      <c r="B57" s="3" t="s">
        <v>69</v>
      </c>
      <c r="F57" s="4" t="e">
        <f>AVERAGE(D4:D53)</f>
        <v>#DIV/0!</v>
      </c>
    </row>
    <row r="58" spans="1:7" x14ac:dyDescent="0.2">
      <c r="B58" s="3" t="s">
        <v>70</v>
      </c>
      <c r="F58" s="3" t="str">
        <f>IF(F56&gt;=225,"ADVANCED",IF(F56&gt;=175,"MATURE",IF(F56&gt;=125,"DEVELOPING",IF(F56&gt;=75,"BASIC","INITIAL"))))</f>
        <v>INITIAL</v>
      </c>
    </row>
  </sheetData>
  <mergeCells count="1">
    <mergeCell ref="A1:F1"/>
  </mergeCells>
  <dataValidations count="1">
    <dataValidation type="list" allowBlank="1" showInputMessage="1" showErrorMessage="1" sqref="D4 D5 D6 D7 D8 D9 D10 D11 D12 D13 D14 D15 D16 D17 D18 D19 D20 D21 D22 D23 D24 D25 D26 D27 D28 D29 D30 D31 D32 D33 D34 D35 D36 D37 D38 D39 D40 D41 D42 D43 D44 D45 D46 D47 D48 D49 D50 D51 D52 D53" xr:uid="{99373576-00DC-6149-830C-271DEE07E1B6}">
      <formula1>"1,2,3,4,5"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8964E-9E94-4640-8B36-B9B1948A375B}">
  <dimension ref="A1:E16"/>
  <sheetViews>
    <sheetView workbookViewId="0"/>
  </sheetViews>
  <sheetFormatPr baseColWidth="10" defaultRowHeight="16" x14ac:dyDescent="0.2"/>
  <cols>
    <col min="1" max="1" width="25.83203125" customWidth="1"/>
    <col min="2" max="5" width="15.83203125" customWidth="1"/>
  </cols>
  <sheetData>
    <row r="1" spans="1:5" ht="24" x14ac:dyDescent="0.3">
      <c r="A1" s="1" t="s">
        <v>71</v>
      </c>
      <c r="B1" s="2"/>
      <c r="C1" s="2"/>
      <c r="D1" s="2"/>
      <c r="E1" s="2"/>
    </row>
    <row r="3" spans="1:5" x14ac:dyDescent="0.2">
      <c r="A3" s="5" t="s">
        <v>2</v>
      </c>
      <c r="B3" s="5" t="s">
        <v>72</v>
      </c>
      <c r="C3" s="5" t="s">
        <v>73</v>
      </c>
      <c r="D3" s="5" t="s">
        <v>74</v>
      </c>
      <c r="E3" s="5" t="s">
        <v>75</v>
      </c>
    </row>
    <row r="4" spans="1:5" x14ac:dyDescent="0.2">
      <c r="A4" s="6" t="s">
        <v>8</v>
      </c>
      <c r="B4" s="8">
        <v>3.243043226003647</v>
      </c>
      <c r="C4" s="8">
        <v>4.4441046595573424</v>
      </c>
      <c r="D4" s="8">
        <f>IFERROR(AVERAGEIF(Assessment!B:B,A4,Assessment!D:D),0)</f>
        <v>0</v>
      </c>
      <c r="E4" s="9">
        <f>D4-B4</f>
        <v>-3.243043226003647</v>
      </c>
    </row>
    <row r="5" spans="1:5" x14ac:dyDescent="0.2">
      <c r="A5" s="6" t="s">
        <v>14</v>
      </c>
      <c r="B5" s="8">
        <v>3.4365595400333406</v>
      </c>
      <c r="C5" s="8">
        <v>4.3216908216476444</v>
      </c>
      <c r="D5" s="8">
        <f>IFERROR(AVERAGEIF(Assessment!B:B,A5,Assessment!D:D),0)</f>
        <v>0</v>
      </c>
      <c r="E5" s="9">
        <f>D5-B5</f>
        <v>-3.4365595400333406</v>
      </c>
    </row>
    <row r="6" spans="1:5" x14ac:dyDescent="0.2">
      <c r="A6" s="6" t="s">
        <v>20</v>
      </c>
      <c r="B6" s="8">
        <v>3.4815510928630831</v>
      </c>
      <c r="C6" s="8">
        <v>4.2489457726478577</v>
      </c>
      <c r="D6" s="8">
        <f>IFERROR(AVERAGEIF(Assessment!B:B,A6,Assessment!D:D),0)</f>
        <v>0</v>
      </c>
      <c r="E6" s="9">
        <f>D6-B6</f>
        <v>-3.4815510928630831</v>
      </c>
    </row>
    <row r="7" spans="1:5" x14ac:dyDescent="0.2">
      <c r="A7" s="6" t="s">
        <v>26</v>
      </c>
      <c r="B7" s="8">
        <v>3.3665776073932649</v>
      </c>
      <c r="C7" s="8">
        <v>4.3050557613372806</v>
      </c>
      <c r="D7" s="8">
        <f>IFERROR(AVERAGEIF(Assessment!B:B,A7,Assessment!D:D),0)</f>
        <v>0</v>
      </c>
      <c r="E7" s="9">
        <f>D7-B7</f>
        <v>-3.3665776073932649</v>
      </c>
    </row>
    <row r="8" spans="1:5" x14ac:dyDescent="0.2">
      <c r="A8" s="6" t="s">
        <v>32</v>
      </c>
      <c r="B8" s="8">
        <v>3.4027390897274019</v>
      </c>
      <c r="C8" s="8">
        <v>4.4573845267295837</v>
      </c>
      <c r="D8" s="8">
        <f>IFERROR(AVERAGEIF(Assessment!B:B,A8,Assessment!D:D),0)</f>
        <v>0</v>
      </c>
      <c r="E8" s="9">
        <f>D8-B8</f>
        <v>-3.4027390897274019</v>
      </c>
    </row>
    <row r="9" spans="1:5" x14ac:dyDescent="0.2">
      <c r="A9" s="6" t="s">
        <v>38</v>
      </c>
      <c r="B9" s="8">
        <v>3.6164980947971346</v>
      </c>
      <c r="C9" s="8">
        <v>4.3043932199478148</v>
      </c>
      <c r="D9" s="8">
        <f>IFERROR(AVERAGEIF(Assessment!B:B,A9,Assessment!D:D),0)</f>
        <v>0</v>
      </c>
      <c r="E9" s="9">
        <f>D9-B9</f>
        <v>-3.6164980947971346</v>
      </c>
    </row>
    <row r="10" spans="1:5" x14ac:dyDescent="0.2">
      <c r="A10" s="6" t="s">
        <v>44</v>
      </c>
      <c r="B10" s="8">
        <v>3.2850801169872286</v>
      </c>
      <c r="C10" s="8">
        <v>4.3619197010993958</v>
      </c>
      <c r="D10" s="8">
        <f>IFERROR(AVERAGEIF(Assessment!B:B,A10,Assessment!D:D),0)</f>
        <v>0</v>
      </c>
      <c r="E10" s="9">
        <f>D10-B10</f>
        <v>-3.2850801169872286</v>
      </c>
    </row>
    <row r="11" spans="1:5" x14ac:dyDescent="0.2">
      <c r="A11" s="6" t="s">
        <v>50</v>
      </c>
      <c r="B11" s="8">
        <v>3.2550771057605745</v>
      </c>
      <c r="C11" s="8">
        <v>4.4396922111511232</v>
      </c>
      <c r="D11" s="8">
        <f>IFERROR(AVERAGEIF(Assessment!B:B,A11,Assessment!D:D),0)</f>
        <v>0</v>
      </c>
      <c r="E11" s="9">
        <f>D11-B11</f>
        <v>-3.2550771057605745</v>
      </c>
    </row>
    <row r="12" spans="1:5" x14ac:dyDescent="0.2">
      <c r="A12" s="6" t="s">
        <v>56</v>
      </c>
      <c r="B12" s="8">
        <v>3.309879106283188</v>
      </c>
      <c r="C12" s="8">
        <v>4.3299524188041687</v>
      </c>
      <c r="D12" s="8">
        <f>IFERROR(AVERAGEIF(Assessment!B:B,A12,Assessment!D:D),0)</f>
        <v>0</v>
      </c>
      <c r="E12" s="9">
        <f>D12-B12</f>
        <v>-3.309879106283188</v>
      </c>
    </row>
    <row r="13" spans="1:5" x14ac:dyDescent="0.2">
      <c r="A13" s="6" t="s">
        <v>62</v>
      </c>
      <c r="B13" s="8">
        <v>3.4765590250492098</v>
      </c>
      <c r="C13" s="8">
        <v>4.3050628423690798</v>
      </c>
      <c r="D13" s="8">
        <f>IFERROR(AVERAGEIF(Assessment!B:B,A13,Assessment!D:D),0)</f>
        <v>0</v>
      </c>
      <c r="E13" s="9">
        <f>D13-B13</f>
        <v>-3.4765590250492098</v>
      </c>
    </row>
    <row r="14" spans="1:5" x14ac:dyDescent="0.2">
      <c r="A14" s="6"/>
      <c r="B14" s="6"/>
      <c r="C14" s="6"/>
      <c r="D14" s="6"/>
      <c r="E14" s="6"/>
    </row>
    <row r="15" spans="1:5" x14ac:dyDescent="0.2">
      <c r="A15" s="6"/>
      <c r="B15" s="6"/>
      <c r="C15" s="6"/>
      <c r="D15" s="6"/>
      <c r="E15" s="6"/>
    </row>
    <row r="16" spans="1:5" x14ac:dyDescent="0.2">
      <c r="A16" s="10" t="s">
        <v>76</v>
      </c>
      <c r="B16" s="11">
        <f>AVERAGE(B4:B13)</f>
        <v>3.3873564004898071</v>
      </c>
      <c r="C16" s="11">
        <f>AVERAGE(C4:C13)</f>
        <v>4.3518201935291296</v>
      </c>
      <c r="D16" s="11">
        <f>AVERAGE(D4:D13)</f>
        <v>0</v>
      </c>
      <c r="E16" s="12">
        <f>D16-B16</f>
        <v>-3.3873564004898071</v>
      </c>
    </row>
  </sheetData>
  <mergeCells count="1">
    <mergeCell ref="A1:E1"/>
  </mergeCells>
  <conditionalFormatting sqref="E4:E13">
    <cfRule type="cellIs" dxfId="1" priority="1" stopIfTrue="1" operator="lessThan">
      <formula>0</formula>
    </cfRule>
    <cfRule type="cellIs" dxfId="0" priority="2" stopIfTrue="1" operator="greaterThan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A49FA-FFAD-D241-AEB7-358D84B2934C}">
  <dimension ref="A1:I55"/>
  <sheetViews>
    <sheetView workbookViewId="0"/>
  </sheetViews>
  <sheetFormatPr baseColWidth="10" defaultRowHeight="16" x14ac:dyDescent="0.2"/>
  <cols>
    <col min="1" max="1" width="8.83203125" customWidth="1"/>
    <col min="2" max="2" width="20.83203125" customWidth="1"/>
    <col min="3" max="3" width="45.83203125" customWidth="1"/>
    <col min="4" max="5" width="12.83203125" customWidth="1"/>
    <col min="6" max="6" width="50.83203125" customWidth="1"/>
    <col min="8" max="8" width="20.83203125" customWidth="1"/>
    <col min="9" max="9" width="12.83203125" customWidth="1"/>
  </cols>
  <sheetData>
    <row r="1" spans="1:9" ht="24" x14ac:dyDescent="0.3">
      <c r="A1" s="1" t="s">
        <v>77</v>
      </c>
      <c r="B1" s="2"/>
      <c r="C1" s="2"/>
      <c r="D1" s="2"/>
      <c r="E1" s="2"/>
      <c r="F1" s="2"/>
      <c r="G1" s="2"/>
    </row>
    <row r="3" spans="1:9" x14ac:dyDescent="0.2">
      <c r="A3" s="13" t="s">
        <v>78</v>
      </c>
    </row>
    <row r="5" spans="1:9" x14ac:dyDescent="0.2">
      <c r="A5" s="5" t="s">
        <v>79</v>
      </c>
      <c r="B5" s="5" t="s">
        <v>2</v>
      </c>
      <c r="C5" s="5" t="s">
        <v>3</v>
      </c>
      <c r="D5" s="5" t="s">
        <v>80</v>
      </c>
      <c r="E5" s="5" t="s">
        <v>81</v>
      </c>
      <c r="F5" s="5" t="s">
        <v>82</v>
      </c>
      <c r="G5" s="5" t="s">
        <v>83</v>
      </c>
      <c r="H5" s="5" t="s">
        <v>84</v>
      </c>
      <c r="I5" s="5" t="s">
        <v>85</v>
      </c>
    </row>
    <row r="6" spans="1:9" x14ac:dyDescent="0.2">
      <c r="A6" s="6" t="str">
        <f>IF(ISNUMBER(Assessment!D4),IF(Assessment!D4&lt;3.5,1,""),"")</f>
        <v/>
      </c>
      <c r="B6" s="6" t="str">
        <f>IF(ISNUMBER(Assessment!D4),IF(Assessment!D4&lt;3.5,Assessment!B4,""),"")</f>
        <v/>
      </c>
      <c r="C6" s="6" t="str">
        <f>IF(ISNUMBER(Assessment!D4),IF(Assessment!D4&lt;3.5,Assessment!C4,""),"")</f>
        <v/>
      </c>
      <c r="D6" s="6" t="str">
        <f>IF(ISNUMBER(Assessment!D4),IF(Assessment!D4&lt;3.5,Assessment!D4,""),"")</f>
        <v/>
      </c>
      <c r="E6" s="6" t="str">
        <f>IF(ISNUMBER(Assessment!D4),IF(Assessment!D4&lt;3.5,4,""),"")</f>
        <v/>
      </c>
      <c r="F6" s="6" t="str">
        <f>IF(ISNUMBER(Assessment!D4),IF(Assessment!D4&lt;3.5,"Develop improvement plan for: "&amp;Assessment!C4,""),"")</f>
        <v/>
      </c>
      <c r="G6" s="6" t="str">
        <f>IF(ISNUMBER(Assessment!D4),IF(Assessment!D4&lt;3.5,"Q"&amp;IF(1&lt;=10,1,IF(1&lt;=20,2,IF(1&lt;=30,3,4)))&amp;" 2025",""),"")</f>
        <v/>
      </c>
      <c r="H6" s="7"/>
      <c r="I6" s="7"/>
    </row>
    <row r="7" spans="1:9" x14ac:dyDescent="0.2">
      <c r="A7" s="6" t="str">
        <f>IF(ISNUMBER(Assessment!D5),IF(Assessment!D5&lt;3.5,2,""),"")</f>
        <v/>
      </c>
      <c r="B7" s="6" t="str">
        <f>IF(ISNUMBER(Assessment!D5),IF(Assessment!D5&lt;3.5,Assessment!B5,""),"")</f>
        <v/>
      </c>
      <c r="C7" s="6" t="str">
        <f>IF(ISNUMBER(Assessment!D5),IF(Assessment!D5&lt;3.5,Assessment!C5,""),"")</f>
        <v/>
      </c>
      <c r="D7" s="6" t="str">
        <f>IF(ISNUMBER(Assessment!D5),IF(Assessment!D5&lt;3.5,Assessment!D5,""),"")</f>
        <v/>
      </c>
      <c r="E7" s="6" t="str">
        <f>IF(ISNUMBER(Assessment!D5),IF(Assessment!D5&lt;3.5,4,""),"")</f>
        <v/>
      </c>
      <c r="F7" s="6" t="str">
        <f>IF(ISNUMBER(Assessment!D5),IF(Assessment!D5&lt;3.5,"Develop improvement plan for: "&amp;Assessment!C5,""),"")</f>
        <v/>
      </c>
      <c r="G7" s="6" t="str">
        <f>IF(ISNUMBER(Assessment!D5),IF(Assessment!D5&lt;3.5,"Q"&amp;IF(2&lt;=10,1,IF(2&lt;=20,2,IF(2&lt;=30,3,4)))&amp;" 2025",""),"")</f>
        <v/>
      </c>
      <c r="H7" s="7"/>
      <c r="I7" s="7"/>
    </row>
    <row r="8" spans="1:9" x14ac:dyDescent="0.2">
      <c r="A8" s="6" t="str">
        <f>IF(ISNUMBER(Assessment!D6),IF(Assessment!D6&lt;3.5,3,""),"")</f>
        <v/>
      </c>
      <c r="B8" s="6" t="str">
        <f>IF(ISNUMBER(Assessment!D6),IF(Assessment!D6&lt;3.5,Assessment!B6,""),"")</f>
        <v/>
      </c>
      <c r="C8" s="6" t="str">
        <f>IF(ISNUMBER(Assessment!D6),IF(Assessment!D6&lt;3.5,Assessment!C6,""),"")</f>
        <v/>
      </c>
      <c r="D8" s="6" t="str">
        <f>IF(ISNUMBER(Assessment!D6),IF(Assessment!D6&lt;3.5,Assessment!D6,""),"")</f>
        <v/>
      </c>
      <c r="E8" s="6" t="str">
        <f>IF(ISNUMBER(Assessment!D6),IF(Assessment!D6&lt;3.5,4,""),"")</f>
        <v/>
      </c>
      <c r="F8" s="6" t="str">
        <f>IF(ISNUMBER(Assessment!D6),IF(Assessment!D6&lt;3.5,"Develop improvement plan for: "&amp;Assessment!C6,""),"")</f>
        <v/>
      </c>
      <c r="G8" s="6" t="str">
        <f>IF(ISNUMBER(Assessment!D6),IF(Assessment!D6&lt;3.5,"Q"&amp;IF(3&lt;=10,1,IF(3&lt;=20,2,IF(3&lt;=30,3,4)))&amp;" 2025",""),"")</f>
        <v/>
      </c>
      <c r="H8" s="7"/>
      <c r="I8" s="7"/>
    </row>
    <row r="9" spans="1:9" x14ac:dyDescent="0.2">
      <c r="A9" s="6" t="str">
        <f>IF(ISNUMBER(Assessment!D7),IF(Assessment!D7&lt;3.5,4,""),"")</f>
        <v/>
      </c>
      <c r="B9" s="6" t="str">
        <f>IF(ISNUMBER(Assessment!D7),IF(Assessment!D7&lt;3.5,Assessment!B7,""),"")</f>
        <v/>
      </c>
      <c r="C9" s="6" t="str">
        <f>IF(ISNUMBER(Assessment!D7),IF(Assessment!D7&lt;3.5,Assessment!C7,""),"")</f>
        <v/>
      </c>
      <c r="D9" s="6" t="str">
        <f>IF(ISNUMBER(Assessment!D7),IF(Assessment!D7&lt;3.5,Assessment!D7,""),"")</f>
        <v/>
      </c>
      <c r="E9" s="6" t="str">
        <f>IF(ISNUMBER(Assessment!D7),IF(Assessment!D7&lt;3.5,4,""),"")</f>
        <v/>
      </c>
      <c r="F9" s="6" t="str">
        <f>IF(ISNUMBER(Assessment!D7),IF(Assessment!D7&lt;3.5,"Develop improvement plan for: "&amp;Assessment!C7,""),"")</f>
        <v/>
      </c>
      <c r="G9" s="6" t="str">
        <f>IF(ISNUMBER(Assessment!D7),IF(Assessment!D7&lt;3.5,"Q"&amp;IF(4&lt;=10,1,IF(4&lt;=20,2,IF(4&lt;=30,3,4)))&amp;" 2025",""),"")</f>
        <v/>
      </c>
      <c r="H9" s="7"/>
      <c r="I9" s="7"/>
    </row>
    <row r="10" spans="1:9" x14ac:dyDescent="0.2">
      <c r="A10" s="6" t="str">
        <f>IF(ISNUMBER(Assessment!D8),IF(Assessment!D8&lt;3.5,5,""),"")</f>
        <v/>
      </c>
      <c r="B10" s="6" t="str">
        <f>IF(ISNUMBER(Assessment!D8),IF(Assessment!D8&lt;3.5,Assessment!B8,""),"")</f>
        <v/>
      </c>
      <c r="C10" s="6" t="str">
        <f>IF(ISNUMBER(Assessment!D8),IF(Assessment!D8&lt;3.5,Assessment!C8,""),"")</f>
        <v/>
      </c>
      <c r="D10" s="6" t="str">
        <f>IF(ISNUMBER(Assessment!D8),IF(Assessment!D8&lt;3.5,Assessment!D8,""),"")</f>
        <v/>
      </c>
      <c r="E10" s="6" t="str">
        <f>IF(ISNUMBER(Assessment!D8),IF(Assessment!D8&lt;3.5,4,""),"")</f>
        <v/>
      </c>
      <c r="F10" s="6" t="str">
        <f>IF(ISNUMBER(Assessment!D8),IF(Assessment!D8&lt;3.5,"Develop improvement plan for: "&amp;Assessment!C8,""),"")</f>
        <v/>
      </c>
      <c r="G10" s="6" t="str">
        <f>IF(ISNUMBER(Assessment!D8),IF(Assessment!D8&lt;3.5,"Q"&amp;IF(5&lt;=10,1,IF(5&lt;=20,2,IF(5&lt;=30,3,4)))&amp;" 2025",""),"")</f>
        <v/>
      </c>
      <c r="H10" s="7"/>
      <c r="I10" s="7"/>
    </row>
    <row r="11" spans="1:9" x14ac:dyDescent="0.2">
      <c r="A11" s="6" t="str">
        <f>IF(ISNUMBER(Assessment!D9),IF(Assessment!D9&lt;3.5,6,""),"")</f>
        <v/>
      </c>
      <c r="B11" s="6" t="str">
        <f>IF(ISNUMBER(Assessment!D9),IF(Assessment!D9&lt;3.5,Assessment!B9,""),"")</f>
        <v/>
      </c>
      <c r="C11" s="6" t="str">
        <f>IF(ISNUMBER(Assessment!D9),IF(Assessment!D9&lt;3.5,Assessment!C9,""),"")</f>
        <v/>
      </c>
      <c r="D11" s="6" t="str">
        <f>IF(ISNUMBER(Assessment!D9),IF(Assessment!D9&lt;3.5,Assessment!D9,""),"")</f>
        <v/>
      </c>
      <c r="E11" s="6" t="str">
        <f>IF(ISNUMBER(Assessment!D9),IF(Assessment!D9&lt;3.5,4,""),"")</f>
        <v/>
      </c>
      <c r="F11" s="6" t="str">
        <f>IF(ISNUMBER(Assessment!D9),IF(Assessment!D9&lt;3.5,"Develop improvement plan for: "&amp;Assessment!C9,""),"")</f>
        <v/>
      </c>
      <c r="G11" s="6" t="str">
        <f>IF(ISNUMBER(Assessment!D9),IF(Assessment!D9&lt;3.5,"Q"&amp;IF(6&lt;=10,1,IF(6&lt;=20,2,IF(6&lt;=30,3,4)))&amp;" 2025",""),"")</f>
        <v/>
      </c>
      <c r="H11" s="7"/>
      <c r="I11" s="7"/>
    </row>
    <row r="12" spans="1:9" x14ac:dyDescent="0.2">
      <c r="A12" s="6" t="str">
        <f>IF(ISNUMBER(Assessment!D10),IF(Assessment!D10&lt;3.5,7,""),"")</f>
        <v/>
      </c>
      <c r="B12" s="6" t="str">
        <f>IF(ISNUMBER(Assessment!D10),IF(Assessment!D10&lt;3.5,Assessment!B10,""),"")</f>
        <v/>
      </c>
      <c r="C12" s="6" t="str">
        <f>IF(ISNUMBER(Assessment!D10),IF(Assessment!D10&lt;3.5,Assessment!C10,""),"")</f>
        <v/>
      </c>
      <c r="D12" s="6" t="str">
        <f>IF(ISNUMBER(Assessment!D10),IF(Assessment!D10&lt;3.5,Assessment!D10,""),"")</f>
        <v/>
      </c>
      <c r="E12" s="6" t="str">
        <f>IF(ISNUMBER(Assessment!D10),IF(Assessment!D10&lt;3.5,4,""),"")</f>
        <v/>
      </c>
      <c r="F12" s="6" t="str">
        <f>IF(ISNUMBER(Assessment!D10),IF(Assessment!D10&lt;3.5,"Develop improvement plan for: "&amp;Assessment!C10,""),"")</f>
        <v/>
      </c>
      <c r="G12" s="6" t="str">
        <f>IF(ISNUMBER(Assessment!D10),IF(Assessment!D10&lt;3.5,"Q"&amp;IF(7&lt;=10,1,IF(7&lt;=20,2,IF(7&lt;=30,3,4)))&amp;" 2025",""),"")</f>
        <v/>
      </c>
      <c r="H12" s="7"/>
      <c r="I12" s="7"/>
    </row>
    <row r="13" spans="1:9" x14ac:dyDescent="0.2">
      <c r="A13" s="6" t="str">
        <f>IF(ISNUMBER(Assessment!D11),IF(Assessment!D11&lt;3.5,8,""),"")</f>
        <v/>
      </c>
      <c r="B13" s="6" t="str">
        <f>IF(ISNUMBER(Assessment!D11),IF(Assessment!D11&lt;3.5,Assessment!B11,""),"")</f>
        <v/>
      </c>
      <c r="C13" s="6" t="str">
        <f>IF(ISNUMBER(Assessment!D11),IF(Assessment!D11&lt;3.5,Assessment!C11,""),"")</f>
        <v/>
      </c>
      <c r="D13" s="6" t="str">
        <f>IF(ISNUMBER(Assessment!D11),IF(Assessment!D11&lt;3.5,Assessment!D11,""),"")</f>
        <v/>
      </c>
      <c r="E13" s="6" t="str">
        <f>IF(ISNUMBER(Assessment!D11),IF(Assessment!D11&lt;3.5,4,""),"")</f>
        <v/>
      </c>
      <c r="F13" s="6" t="str">
        <f>IF(ISNUMBER(Assessment!D11),IF(Assessment!D11&lt;3.5,"Develop improvement plan for: "&amp;Assessment!C11,""),"")</f>
        <v/>
      </c>
      <c r="G13" s="6" t="str">
        <f>IF(ISNUMBER(Assessment!D11),IF(Assessment!D11&lt;3.5,"Q"&amp;IF(8&lt;=10,1,IF(8&lt;=20,2,IF(8&lt;=30,3,4)))&amp;" 2025",""),"")</f>
        <v/>
      </c>
      <c r="H13" s="7"/>
      <c r="I13" s="7"/>
    </row>
    <row r="14" spans="1:9" x14ac:dyDescent="0.2">
      <c r="A14" s="6" t="str">
        <f>IF(ISNUMBER(Assessment!D12),IF(Assessment!D12&lt;3.5,9,""),"")</f>
        <v/>
      </c>
      <c r="B14" s="6" t="str">
        <f>IF(ISNUMBER(Assessment!D12),IF(Assessment!D12&lt;3.5,Assessment!B12,""),"")</f>
        <v/>
      </c>
      <c r="C14" s="6" t="str">
        <f>IF(ISNUMBER(Assessment!D12),IF(Assessment!D12&lt;3.5,Assessment!C12,""),"")</f>
        <v/>
      </c>
      <c r="D14" s="6" t="str">
        <f>IF(ISNUMBER(Assessment!D12),IF(Assessment!D12&lt;3.5,Assessment!D12,""),"")</f>
        <v/>
      </c>
      <c r="E14" s="6" t="str">
        <f>IF(ISNUMBER(Assessment!D12),IF(Assessment!D12&lt;3.5,4,""),"")</f>
        <v/>
      </c>
      <c r="F14" s="6" t="str">
        <f>IF(ISNUMBER(Assessment!D12),IF(Assessment!D12&lt;3.5,"Develop improvement plan for: "&amp;Assessment!C12,""),"")</f>
        <v/>
      </c>
      <c r="G14" s="6" t="str">
        <f>IF(ISNUMBER(Assessment!D12),IF(Assessment!D12&lt;3.5,"Q"&amp;IF(9&lt;=10,1,IF(9&lt;=20,2,IF(9&lt;=30,3,4)))&amp;" 2025",""),"")</f>
        <v/>
      </c>
      <c r="H14" s="7"/>
      <c r="I14" s="7"/>
    </row>
    <row r="15" spans="1:9" x14ac:dyDescent="0.2">
      <c r="A15" s="6" t="str">
        <f>IF(ISNUMBER(Assessment!D13),IF(Assessment!D13&lt;3.5,10,""),"")</f>
        <v/>
      </c>
      <c r="B15" s="6" t="str">
        <f>IF(ISNUMBER(Assessment!D13),IF(Assessment!D13&lt;3.5,Assessment!B13,""),"")</f>
        <v/>
      </c>
      <c r="C15" s="6" t="str">
        <f>IF(ISNUMBER(Assessment!D13),IF(Assessment!D13&lt;3.5,Assessment!C13,""),"")</f>
        <v/>
      </c>
      <c r="D15" s="6" t="str">
        <f>IF(ISNUMBER(Assessment!D13),IF(Assessment!D13&lt;3.5,Assessment!D13,""),"")</f>
        <v/>
      </c>
      <c r="E15" s="6" t="str">
        <f>IF(ISNUMBER(Assessment!D13),IF(Assessment!D13&lt;3.5,4,""),"")</f>
        <v/>
      </c>
      <c r="F15" s="6" t="str">
        <f>IF(ISNUMBER(Assessment!D13),IF(Assessment!D13&lt;3.5,"Develop improvement plan for: "&amp;Assessment!C13,""),"")</f>
        <v/>
      </c>
      <c r="G15" s="6" t="str">
        <f>IF(ISNUMBER(Assessment!D13),IF(Assessment!D13&lt;3.5,"Q"&amp;IF(10&lt;=10,1,IF(10&lt;=20,2,IF(10&lt;=30,3,4)))&amp;" 2025",""),"")</f>
        <v/>
      </c>
      <c r="H15" s="7"/>
      <c r="I15" s="7"/>
    </row>
    <row r="16" spans="1:9" x14ac:dyDescent="0.2">
      <c r="A16" s="6" t="str">
        <f>IF(ISNUMBER(Assessment!D14),IF(Assessment!D14&lt;3.5,11,""),"")</f>
        <v/>
      </c>
      <c r="B16" s="6" t="str">
        <f>IF(ISNUMBER(Assessment!D14),IF(Assessment!D14&lt;3.5,Assessment!B14,""),"")</f>
        <v/>
      </c>
      <c r="C16" s="6" t="str">
        <f>IF(ISNUMBER(Assessment!D14),IF(Assessment!D14&lt;3.5,Assessment!C14,""),"")</f>
        <v/>
      </c>
      <c r="D16" s="6" t="str">
        <f>IF(ISNUMBER(Assessment!D14),IF(Assessment!D14&lt;3.5,Assessment!D14,""),"")</f>
        <v/>
      </c>
      <c r="E16" s="6" t="str">
        <f>IF(ISNUMBER(Assessment!D14),IF(Assessment!D14&lt;3.5,4,""),"")</f>
        <v/>
      </c>
      <c r="F16" s="6" t="str">
        <f>IF(ISNUMBER(Assessment!D14),IF(Assessment!D14&lt;3.5,"Develop improvement plan for: "&amp;Assessment!C14,""),"")</f>
        <v/>
      </c>
      <c r="G16" s="6" t="str">
        <f>IF(ISNUMBER(Assessment!D14),IF(Assessment!D14&lt;3.5,"Q"&amp;IF(11&lt;=10,1,IF(11&lt;=20,2,IF(11&lt;=30,3,4)))&amp;" 2025",""),"")</f>
        <v/>
      </c>
      <c r="H16" s="7"/>
      <c r="I16" s="7"/>
    </row>
    <row r="17" spans="1:9" x14ac:dyDescent="0.2">
      <c r="A17" s="6" t="str">
        <f>IF(ISNUMBER(Assessment!D15),IF(Assessment!D15&lt;3.5,12,""),"")</f>
        <v/>
      </c>
      <c r="B17" s="6" t="str">
        <f>IF(ISNUMBER(Assessment!D15),IF(Assessment!D15&lt;3.5,Assessment!B15,""),"")</f>
        <v/>
      </c>
      <c r="C17" s="6" t="str">
        <f>IF(ISNUMBER(Assessment!D15),IF(Assessment!D15&lt;3.5,Assessment!C15,""),"")</f>
        <v/>
      </c>
      <c r="D17" s="6" t="str">
        <f>IF(ISNUMBER(Assessment!D15),IF(Assessment!D15&lt;3.5,Assessment!D15,""),"")</f>
        <v/>
      </c>
      <c r="E17" s="6" t="str">
        <f>IF(ISNUMBER(Assessment!D15),IF(Assessment!D15&lt;3.5,4,""),"")</f>
        <v/>
      </c>
      <c r="F17" s="6" t="str">
        <f>IF(ISNUMBER(Assessment!D15),IF(Assessment!D15&lt;3.5,"Develop improvement plan for: "&amp;Assessment!C15,""),"")</f>
        <v/>
      </c>
      <c r="G17" s="6" t="str">
        <f>IF(ISNUMBER(Assessment!D15),IF(Assessment!D15&lt;3.5,"Q"&amp;IF(12&lt;=10,1,IF(12&lt;=20,2,IF(12&lt;=30,3,4)))&amp;" 2025",""),"")</f>
        <v/>
      </c>
      <c r="H17" s="7"/>
      <c r="I17" s="7"/>
    </row>
    <row r="18" spans="1:9" x14ac:dyDescent="0.2">
      <c r="A18" s="6" t="str">
        <f>IF(ISNUMBER(Assessment!D16),IF(Assessment!D16&lt;3.5,13,""),"")</f>
        <v/>
      </c>
      <c r="B18" s="6" t="str">
        <f>IF(ISNUMBER(Assessment!D16),IF(Assessment!D16&lt;3.5,Assessment!B16,""),"")</f>
        <v/>
      </c>
      <c r="C18" s="6" t="str">
        <f>IF(ISNUMBER(Assessment!D16),IF(Assessment!D16&lt;3.5,Assessment!C16,""),"")</f>
        <v/>
      </c>
      <c r="D18" s="6" t="str">
        <f>IF(ISNUMBER(Assessment!D16),IF(Assessment!D16&lt;3.5,Assessment!D16,""),"")</f>
        <v/>
      </c>
      <c r="E18" s="6" t="str">
        <f>IF(ISNUMBER(Assessment!D16),IF(Assessment!D16&lt;3.5,4,""),"")</f>
        <v/>
      </c>
      <c r="F18" s="6" t="str">
        <f>IF(ISNUMBER(Assessment!D16),IF(Assessment!D16&lt;3.5,"Develop improvement plan for: "&amp;Assessment!C16,""),"")</f>
        <v/>
      </c>
      <c r="G18" s="6" t="str">
        <f>IF(ISNUMBER(Assessment!D16),IF(Assessment!D16&lt;3.5,"Q"&amp;IF(13&lt;=10,1,IF(13&lt;=20,2,IF(13&lt;=30,3,4)))&amp;" 2025",""),"")</f>
        <v/>
      </c>
      <c r="H18" s="7"/>
      <c r="I18" s="7"/>
    </row>
    <row r="19" spans="1:9" x14ac:dyDescent="0.2">
      <c r="A19" s="6" t="str">
        <f>IF(ISNUMBER(Assessment!D17),IF(Assessment!D17&lt;3.5,14,""),"")</f>
        <v/>
      </c>
      <c r="B19" s="6" t="str">
        <f>IF(ISNUMBER(Assessment!D17),IF(Assessment!D17&lt;3.5,Assessment!B17,""),"")</f>
        <v/>
      </c>
      <c r="C19" s="6" t="str">
        <f>IF(ISNUMBER(Assessment!D17),IF(Assessment!D17&lt;3.5,Assessment!C17,""),"")</f>
        <v/>
      </c>
      <c r="D19" s="6" t="str">
        <f>IF(ISNUMBER(Assessment!D17),IF(Assessment!D17&lt;3.5,Assessment!D17,""),"")</f>
        <v/>
      </c>
      <c r="E19" s="6" t="str">
        <f>IF(ISNUMBER(Assessment!D17),IF(Assessment!D17&lt;3.5,4,""),"")</f>
        <v/>
      </c>
      <c r="F19" s="6" t="str">
        <f>IF(ISNUMBER(Assessment!D17),IF(Assessment!D17&lt;3.5,"Develop improvement plan for: "&amp;Assessment!C17,""),"")</f>
        <v/>
      </c>
      <c r="G19" s="6" t="str">
        <f>IF(ISNUMBER(Assessment!D17),IF(Assessment!D17&lt;3.5,"Q"&amp;IF(14&lt;=10,1,IF(14&lt;=20,2,IF(14&lt;=30,3,4)))&amp;" 2025",""),"")</f>
        <v/>
      </c>
      <c r="H19" s="7"/>
      <c r="I19" s="7"/>
    </row>
    <row r="20" spans="1:9" x14ac:dyDescent="0.2">
      <c r="A20" s="6" t="str">
        <f>IF(ISNUMBER(Assessment!D18),IF(Assessment!D18&lt;3.5,15,""),"")</f>
        <v/>
      </c>
      <c r="B20" s="6" t="str">
        <f>IF(ISNUMBER(Assessment!D18),IF(Assessment!D18&lt;3.5,Assessment!B18,""),"")</f>
        <v/>
      </c>
      <c r="C20" s="6" t="str">
        <f>IF(ISNUMBER(Assessment!D18),IF(Assessment!D18&lt;3.5,Assessment!C18,""),"")</f>
        <v/>
      </c>
      <c r="D20" s="6" t="str">
        <f>IF(ISNUMBER(Assessment!D18),IF(Assessment!D18&lt;3.5,Assessment!D18,""),"")</f>
        <v/>
      </c>
      <c r="E20" s="6" t="str">
        <f>IF(ISNUMBER(Assessment!D18),IF(Assessment!D18&lt;3.5,4,""),"")</f>
        <v/>
      </c>
      <c r="F20" s="6" t="str">
        <f>IF(ISNUMBER(Assessment!D18),IF(Assessment!D18&lt;3.5,"Develop improvement plan for: "&amp;Assessment!C18,""),"")</f>
        <v/>
      </c>
      <c r="G20" s="6" t="str">
        <f>IF(ISNUMBER(Assessment!D18),IF(Assessment!D18&lt;3.5,"Q"&amp;IF(15&lt;=10,1,IF(15&lt;=20,2,IF(15&lt;=30,3,4)))&amp;" 2025",""),"")</f>
        <v/>
      </c>
      <c r="H20" s="7"/>
      <c r="I20" s="7"/>
    </row>
    <row r="21" spans="1:9" x14ac:dyDescent="0.2">
      <c r="A21" s="6" t="str">
        <f>IF(ISNUMBER(Assessment!D19),IF(Assessment!D19&lt;3.5,16,""),"")</f>
        <v/>
      </c>
      <c r="B21" s="6" t="str">
        <f>IF(ISNUMBER(Assessment!D19),IF(Assessment!D19&lt;3.5,Assessment!B19,""),"")</f>
        <v/>
      </c>
      <c r="C21" s="6" t="str">
        <f>IF(ISNUMBER(Assessment!D19),IF(Assessment!D19&lt;3.5,Assessment!C19,""),"")</f>
        <v/>
      </c>
      <c r="D21" s="6" t="str">
        <f>IF(ISNUMBER(Assessment!D19),IF(Assessment!D19&lt;3.5,Assessment!D19,""),"")</f>
        <v/>
      </c>
      <c r="E21" s="6" t="str">
        <f>IF(ISNUMBER(Assessment!D19),IF(Assessment!D19&lt;3.5,4,""),"")</f>
        <v/>
      </c>
      <c r="F21" s="6" t="str">
        <f>IF(ISNUMBER(Assessment!D19),IF(Assessment!D19&lt;3.5,"Develop improvement plan for: "&amp;Assessment!C19,""),"")</f>
        <v/>
      </c>
      <c r="G21" s="6" t="str">
        <f>IF(ISNUMBER(Assessment!D19),IF(Assessment!D19&lt;3.5,"Q"&amp;IF(16&lt;=10,1,IF(16&lt;=20,2,IF(16&lt;=30,3,4)))&amp;" 2025",""),"")</f>
        <v/>
      </c>
      <c r="H21" s="7"/>
      <c r="I21" s="7"/>
    </row>
    <row r="22" spans="1:9" x14ac:dyDescent="0.2">
      <c r="A22" s="6" t="str">
        <f>IF(ISNUMBER(Assessment!D20),IF(Assessment!D20&lt;3.5,17,""),"")</f>
        <v/>
      </c>
      <c r="B22" s="6" t="str">
        <f>IF(ISNUMBER(Assessment!D20),IF(Assessment!D20&lt;3.5,Assessment!B20,""),"")</f>
        <v/>
      </c>
      <c r="C22" s="6" t="str">
        <f>IF(ISNUMBER(Assessment!D20),IF(Assessment!D20&lt;3.5,Assessment!C20,""),"")</f>
        <v/>
      </c>
      <c r="D22" s="6" t="str">
        <f>IF(ISNUMBER(Assessment!D20),IF(Assessment!D20&lt;3.5,Assessment!D20,""),"")</f>
        <v/>
      </c>
      <c r="E22" s="6" t="str">
        <f>IF(ISNUMBER(Assessment!D20),IF(Assessment!D20&lt;3.5,4,""),"")</f>
        <v/>
      </c>
      <c r="F22" s="6" t="str">
        <f>IF(ISNUMBER(Assessment!D20),IF(Assessment!D20&lt;3.5,"Develop improvement plan for: "&amp;Assessment!C20,""),"")</f>
        <v/>
      </c>
      <c r="G22" s="6" t="str">
        <f>IF(ISNUMBER(Assessment!D20),IF(Assessment!D20&lt;3.5,"Q"&amp;IF(17&lt;=10,1,IF(17&lt;=20,2,IF(17&lt;=30,3,4)))&amp;" 2025",""),"")</f>
        <v/>
      </c>
      <c r="H22" s="7"/>
      <c r="I22" s="7"/>
    </row>
    <row r="23" spans="1:9" x14ac:dyDescent="0.2">
      <c r="A23" s="6" t="str">
        <f>IF(ISNUMBER(Assessment!D21),IF(Assessment!D21&lt;3.5,18,""),"")</f>
        <v/>
      </c>
      <c r="B23" s="6" t="str">
        <f>IF(ISNUMBER(Assessment!D21),IF(Assessment!D21&lt;3.5,Assessment!B21,""),"")</f>
        <v/>
      </c>
      <c r="C23" s="6" t="str">
        <f>IF(ISNUMBER(Assessment!D21),IF(Assessment!D21&lt;3.5,Assessment!C21,""),"")</f>
        <v/>
      </c>
      <c r="D23" s="6" t="str">
        <f>IF(ISNUMBER(Assessment!D21),IF(Assessment!D21&lt;3.5,Assessment!D21,""),"")</f>
        <v/>
      </c>
      <c r="E23" s="6" t="str">
        <f>IF(ISNUMBER(Assessment!D21),IF(Assessment!D21&lt;3.5,4,""),"")</f>
        <v/>
      </c>
      <c r="F23" s="6" t="str">
        <f>IF(ISNUMBER(Assessment!D21),IF(Assessment!D21&lt;3.5,"Develop improvement plan for: "&amp;Assessment!C21,""),"")</f>
        <v/>
      </c>
      <c r="G23" s="6" t="str">
        <f>IF(ISNUMBER(Assessment!D21),IF(Assessment!D21&lt;3.5,"Q"&amp;IF(18&lt;=10,1,IF(18&lt;=20,2,IF(18&lt;=30,3,4)))&amp;" 2025",""),"")</f>
        <v/>
      </c>
      <c r="H23" s="7"/>
      <c r="I23" s="7"/>
    </row>
    <row r="24" spans="1:9" x14ac:dyDescent="0.2">
      <c r="A24" s="6" t="str">
        <f>IF(ISNUMBER(Assessment!D22),IF(Assessment!D22&lt;3.5,19,""),"")</f>
        <v/>
      </c>
      <c r="B24" s="6" t="str">
        <f>IF(ISNUMBER(Assessment!D22),IF(Assessment!D22&lt;3.5,Assessment!B22,""),"")</f>
        <v/>
      </c>
      <c r="C24" s="6" t="str">
        <f>IF(ISNUMBER(Assessment!D22),IF(Assessment!D22&lt;3.5,Assessment!C22,""),"")</f>
        <v/>
      </c>
      <c r="D24" s="6" t="str">
        <f>IF(ISNUMBER(Assessment!D22),IF(Assessment!D22&lt;3.5,Assessment!D22,""),"")</f>
        <v/>
      </c>
      <c r="E24" s="6" t="str">
        <f>IF(ISNUMBER(Assessment!D22),IF(Assessment!D22&lt;3.5,4,""),"")</f>
        <v/>
      </c>
      <c r="F24" s="6" t="str">
        <f>IF(ISNUMBER(Assessment!D22),IF(Assessment!D22&lt;3.5,"Develop improvement plan for: "&amp;Assessment!C22,""),"")</f>
        <v/>
      </c>
      <c r="G24" s="6" t="str">
        <f>IF(ISNUMBER(Assessment!D22),IF(Assessment!D22&lt;3.5,"Q"&amp;IF(19&lt;=10,1,IF(19&lt;=20,2,IF(19&lt;=30,3,4)))&amp;" 2025",""),"")</f>
        <v/>
      </c>
      <c r="H24" s="7"/>
      <c r="I24" s="7"/>
    </row>
    <row r="25" spans="1:9" x14ac:dyDescent="0.2">
      <c r="A25" s="6" t="str">
        <f>IF(ISNUMBER(Assessment!D23),IF(Assessment!D23&lt;3.5,20,""),"")</f>
        <v/>
      </c>
      <c r="B25" s="6" t="str">
        <f>IF(ISNUMBER(Assessment!D23),IF(Assessment!D23&lt;3.5,Assessment!B23,""),"")</f>
        <v/>
      </c>
      <c r="C25" s="6" t="str">
        <f>IF(ISNUMBER(Assessment!D23),IF(Assessment!D23&lt;3.5,Assessment!C23,""),"")</f>
        <v/>
      </c>
      <c r="D25" s="6" t="str">
        <f>IF(ISNUMBER(Assessment!D23),IF(Assessment!D23&lt;3.5,Assessment!D23,""),"")</f>
        <v/>
      </c>
      <c r="E25" s="6" t="str">
        <f>IF(ISNUMBER(Assessment!D23),IF(Assessment!D23&lt;3.5,4,""),"")</f>
        <v/>
      </c>
      <c r="F25" s="6" t="str">
        <f>IF(ISNUMBER(Assessment!D23),IF(Assessment!D23&lt;3.5,"Develop improvement plan for: "&amp;Assessment!C23,""),"")</f>
        <v/>
      </c>
      <c r="G25" s="6" t="str">
        <f>IF(ISNUMBER(Assessment!D23),IF(Assessment!D23&lt;3.5,"Q"&amp;IF(20&lt;=10,1,IF(20&lt;=20,2,IF(20&lt;=30,3,4)))&amp;" 2025",""),"")</f>
        <v/>
      </c>
      <c r="H25" s="7"/>
      <c r="I25" s="7"/>
    </row>
    <row r="26" spans="1:9" x14ac:dyDescent="0.2">
      <c r="A26" s="6" t="str">
        <f>IF(ISNUMBER(Assessment!D24),IF(Assessment!D24&lt;3.5,21,""),"")</f>
        <v/>
      </c>
      <c r="B26" s="6" t="str">
        <f>IF(ISNUMBER(Assessment!D24),IF(Assessment!D24&lt;3.5,Assessment!B24,""),"")</f>
        <v/>
      </c>
      <c r="C26" s="6" t="str">
        <f>IF(ISNUMBER(Assessment!D24),IF(Assessment!D24&lt;3.5,Assessment!C24,""),"")</f>
        <v/>
      </c>
      <c r="D26" s="6" t="str">
        <f>IF(ISNUMBER(Assessment!D24),IF(Assessment!D24&lt;3.5,Assessment!D24,""),"")</f>
        <v/>
      </c>
      <c r="E26" s="6" t="str">
        <f>IF(ISNUMBER(Assessment!D24),IF(Assessment!D24&lt;3.5,4,""),"")</f>
        <v/>
      </c>
      <c r="F26" s="6" t="str">
        <f>IF(ISNUMBER(Assessment!D24),IF(Assessment!D24&lt;3.5,"Develop improvement plan for: "&amp;Assessment!C24,""),"")</f>
        <v/>
      </c>
      <c r="G26" s="6" t="str">
        <f>IF(ISNUMBER(Assessment!D24),IF(Assessment!D24&lt;3.5,"Q"&amp;IF(21&lt;=10,1,IF(21&lt;=20,2,IF(21&lt;=30,3,4)))&amp;" 2025",""),"")</f>
        <v/>
      </c>
      <c r="H26" s="7"/>
      <c r="I26" s="7"/>
    </row>
    <row r="27" spans="1:9" x14ac:dyDescent="0.2">
      <c r="A27" s="6" t="str">
        <f>IF(ISNUMBER(Assessment!D25),IF(Assessment!D25&lt;3.5,22,""),"")</f>
        <v/>
      </c>
      <c r="B27" s="6" t="str">
        <f>IF(ISNUMBER(Assessment!D25),IF(Assessment!D25&lt;3.5,Assessment!B25,""),"")</f>
        <v/>
      </c>
      <c r="C27" s="6" t="str">
        <f>IF(ISNUMBER(Assessment!D25),IF(Assessment!D25&lt;3.5,Assessment!C25,""),"")</f>
        <v/>
      </c>
      <c r="D27" s="6" t="str">
        <f>IF(ISNUMBER(Assessment!D25),IF(Assessment!D25&lt;3.5,Assessment!D25,""),"")</f>
        <v/>
      </c>
      <c r="E27" s="6" t="str">
        <f>IF(ISNUMBER(Assessment!D25),IF(Assessment!D25&lt;3.5,4,""),"")</f>
        <v/>
      </c>
      <c r="F27" s="6" t="str">
        <f>IF(ISNUMBER(Assessment!D25),IF(Assessment!D25&lt;3.5,"Develop improvement plan for: "&amp;Assessment!C25,""),"")</f>
        <v/>
      </c>
      <c r="G27" s="6" t="str">
        <f>IF(ISNUMBER(Assessment!D25),IF(Assessment!D25&lt;3.5,"Q"&amp;IF(22&lt;=10,1,IF(22&lt;=20,2,IF(22&lt;=30,3,4)))&amp;" 2025",""),"")</f>
        <v/>
      </c>
      <c r="H27" s="7"/>
      <c r="I27" s="7"/>
    </row>
    <row r="28" spans="1:9" x14ac:dyDescent="0.2">
      <c r="A28" s="6" t="str">
        <f>IF(ISNUMBER(Assessment!D26),IF(Assessment!D26&lt;3.5,23,""),"")</f>
        <v/>
      </c>
      <c r="B28" s="6" t="str">
        <f>IF(ISNUMBER(Assessment!D26),IF(Assessment!D26&lt;3.5,Assessment!B26,""),"")</f>
        <v/>
      </c>
      <c r="C28" s="6" t="str">
        <f>IF(ISNUMBER(Assessment!D26),IF(Assessment!D26&lt;3.5,Assessment!C26,""),"")</f>
        <v/>
      </c>
      <c r="D28" s="6" t="str">
        <f>IF(ISNUMBER(Assessment!D26),IF(Assessment!D26&lt;3.5,Assessment!D26,""),"")</f>
        <v/>
      </c>
      <c r="E28" s="6" t="str">
        <f>IF(ISNUMBER(Assessment!D26),IF(Assessment!D26&lt;3.5,4,""),"")</f>
        <v/>
      </c>
      <c r="F28" s="6" t="str">
        <f>IF(ISNUMBER(Assessment!D26),IF(Assessment!D26&lt;3.5,"Develop improvement plan for: "&amp;Assessment!C26,""),"")</f>
        <v/>
      </c>
      <c r="G28" s="6" t="str">
        <f>IF(ISNUMBER(Assessment!D26),IF(Assessment!D26&lt;3.5,"Q"&amp;IF(23&lt;=10,1,IF(23&lt;=20,2,IF(23&lt;=30,3,4)))&amp;" 2025",""),"")</f>
        <v/>
      </c>
      <c r="H28" s="7"/>
      <c r="I28" s="7"/>
    </row>
    <row r="29" spans="1:9" x14ac:dyDescent="0.2">
      <c r="A29" s="6" t="str">
        <f>IF(ISNUMBER(Assessment!D27),IF(Assessment!D27&lt;3.5,24,""),"")</f>
        <v/>
      </c>
      <c r="B29" s="6" t="str">
        <f>IF(ISNUMBER(Assessment!D27),IF(Assessment!D27&lt;3.5,Assessment!B27,""),"")</f>
        <v/>
      </c>
      <c r="C29" s="6" t="str">
        <f>IF(ISNUMBER(Assessment!D27),IF(Assessment!D27&lt;3.5,Assessment!C27,""),"")</f>
        <v/>
      </c>
      <c r="D29" s="6" t="str">
        <f>IF(ISNUMBER(Assessment!D27),IF(Assessment!D27&lt;3.5,Assessment!D27,""),"")</f>
        <v/>
      </c>
      <c r="E29" s="6" t="str">
        <f>IF(ISNUMBER(Assessment!D27),IF(Assessment!D27&lt;3.5,4,""),"")</f>
        <v/>
      </c>
      <c r="F29" s="6" t="str">
        <f>IF(ISNUMBER(Assessment!D27),IF(Assessment!D27&lt;3.5,"Develop improvement plan for: "&amp;Assessment!C27,""),"")</f>
        <v/>
      </c>
      <c r="G29" s="6" t="str">
        <f>IF(ISNUMBER(Assessment!D27),IF(Assessment!D27&lt;3.5,"Q"&amp;IF(24&lt;=10,1,IF(24&lt;=20,2,IF(24&lt;=30,3,4)))&amp;" 2025",""),"")</f>
        <v/>
      </c>
      <c r="H29" s="7"/>
      <c r="I29" s="7"/>
    </row>
    <row r="30" spans="1:9" x14ac:dyDescent="0.2">
      <c r="A30" s="6" t="str">
        <f>IF(ISNUMBER(Assessment!D28),IF(Assessment!D28&lt;3.5,25,""),"")</f>
        <v/>
      </c>
      <c r="B30" s="6" t="str">
        <f>IF(ISNUMBER(Assessment!D28),IF(Assessment!D28&lt;3.5,Assessment!B28,""),"")</f>
        <v/>
      </c>
      <c r="C30" s="6" t="str">
        <f>IF(ISNUMBER(Assessment!D28),IF(Assessment!D28&lt;3.5,Assessment!C28,""),"")</f>
        <v/>
      </c>
      <c r="D30" s="6" t="str">
        <f>IF(ISNUMBER(Assessment!D28),IF(Assessment!D28&lt;3.5,Assessment!D28,""),"")</f>
        <v/>
      </c>
      <c r="E30" s="6" t="str">
        <f>IF(ISNUMBER(Assessment!D28),IF(Assessment!D28&lt;3.5,4,""),"")</f>
        <v/>
      </c>
      <c r="F30" s="6" t="str">
        <f>IF(ISNUMBER(Assessment!D28),IF(Assessment!D28&lt;3.5,"Develop improvement plan for: "&amp;Assessment!C28,""),"")</f>
        <v/>
      </c>
      <c r="G30" s="6" t="str">
        <f>IF(ISNUMBER(Assessment!D28),IF(Assessment!D28&lt;3.5,"Q"&amp;IF(25&lt;=10,1,IF(25&lt;=20,2,IF(25&lt;=30,3,4)))&amp;" 2025",""),"")</f>
        <v/>
      </c>
      <c r="H30" s="7"/>
      <c r="I30" s="7"/>
    </row>
    <row r="31" spans="1:9" x14ac:dyDescent="0.2">
      <c r="A31" s="6" t="str">
        <f>IF(ISNUMBER(Assessment!D29),IF(Assessment!D29&lt;3.5,26,""),"")</f>
        <v/>
      </c>
      <c r="B31" s="6" t="str">
        <f>IF(ISNUMBER(Assessment!D29),IF(Assessment!D29&lt;3.5,Assessment!B29,""),"")</f>
        <v/>
      </c>
      <c r="C31" s="6" t="str">
        <f>IF(ISNUMBER(Assessment!D29),IF(Assessment!D29&lt;3.5,Assessment!C29,""),"")</f>
        <v/>
      </c>
      <c r="D31" s="6" t="str">
        <f>IF(ISNUMBER(Assessment!D29),IF(Assessment!D29&lt;3.5,Assessment!D29,""),"")</f>
        <v/>
      </c>
      <c r="E31" s="6" t="str">
        <f>IF(ISNUMBER(Assessment!D29),IF(Assessment!D29&lt;3.5,4,""),"")</f>
        <v/>
      </c>
      <c r="F31" s="6" t="str">
        <f>IF(ISNUMBER(Assessment!D29),IF(Assessment!D29&lt;3.5,"Develop improvement plan for: "&amp;Assessment!C29,""),"")</f>
        <v/>
      </c>
      <c r="G31" s="6" t="str">
        <f>IF(ISNUMBER(Assessment!D29),IF(Assessment!D29&lt;3.5,"Q"&amp;IF(26&lt;=10,1,IF(26&lt;=20,2,IF(26&lt;=30,3,4)))&amp;" 2025",""),"")</f>
        <v/>
      </c>
      <c r="H31" s="7"/>
      <c r="I31" s="7"/>
    </row>
    <row r="32" spans="1:9" x14ac:dyDescent="0.2">
      <c r="A32" s="6" t="str">
        <f>IF(ISNUMBER(Assessment!D30),IF(Assessment!D30&lt;3.5,27,""),"")</f>
        <v/>
      </c>
      <c r="B32" s="6" t="str">
        <f>IF(ISNUMBER(Assessment!D30),IF(Assessment!D30&lt;3.5,Assessment!B30,""),"")</f>
        <v/>
      </c>
      <c r="C32" s="6" t="str">
        <f>IF(ISNUMBER(Assessment!D30),IF(Assessment!D30&lt;3.5,Assessment!C30,""),"")</f>
        <v/>
      </c>
      <c r="D32" s="6" t="str">
        <f>IF(ISNUMBER(Assessment!D30),IF(Assessment!D30&lt;3.5,Assessment!D30,""),"")</f>
        <v/>
      </c>
      <c r="E32" s="6" t="str">
        <f>IF(ISNUMBER(Assessment!D30),IF(Assessment!D30&lt;3.5,4,""),"")</f>
        <v/>
      </c>
      <c r="F32" s="6" t="str">
        <f>IF(ISNUMBER(Assessment!D30),IF(Assessment!D30&lt;3.5,"Develop improvement plan for: "&amp;Assessment!C30,""),"")</f>
        <v/>
      </c>
      <c r="G32" s="6" t="str">
        <f>IF(ISNUMBER(Assessment!D30),IF(Assessment!D30&lt;3.5,"Q"&amp;IF(27&lt;=10,1,IF(27&lt;=20,2,IF(27&lt;=30,3,4)))&amp;" 2025",""),"")</f>
        <v/>
      </c>
      <c r="H32" s="7"/>
      <c r="I32" s="7"/>
    </row>
    <row r="33" spans="1:9" x14ac:dyDescent="0.2">
      <c r="A33" s="6" t="str">
        <f>IF(ISNUMBER(Assessment!D31),IF(Assessment!D31&lt;3.5,28,""),"")</f>
        <v/>
      </c>
      <c r="B33" s="6" t="str">
        <f>IF(ISNUMBER(Assessment!D31),IF(Assessment!D31&lt;3.5,Assessment!B31,""),"")</f>
        <v/>
      </c>
      <c r="C33" s="6" t="str">
        <f>IF(ISNUMBER(Assessment!D31),IF(Assessment!D31&lt;3.5,Assessment!C31,""),"")</f>
        <v/>
      </c>
      <c r="D33" s="6" t="str">
        <f>IF(ISNUMBER(Assessment!D31),IF(Assessment!D31&lt;3.5,Assessment!D31,""),"")</f>
        <v/>
      </c>
      <c r="E33" s="6" t="str">
        <f>IF(ISNUMBER(Assessment!D31),IF(Assessment!D31&lt;3.5,4,""),"")</f>
        <v/>
      </c>
      <c r="F33" s="6" t="str">
        <f>IF(ISNUMBER(Assessment!D31),IF(Assessment!D31&lt;3.5,"Develop improvement plan for: "&amp;Assessment!C31,""),"")</f>
        <v/>
      </c>
      <c r="G33" s="6" t="str">
        <f>IF(ISNUMBER(Assessment!D31),IF(Assessment!D31&lt;3.5,"Q"&amp;IF(28&lt;=10,1,IF(28&lt;=20,2,IF(28&lt;=30,3,4)))&amp;" 2025",""),"")</f>
        <v/>
      </c>
      <c r="H33" s="7"/>
      <c r="I33" s="7"/>
    </row>
    <row r="34" spans="1:9" x14ac:dyDescent="0.2">
      <c r="A34" s="6" t="str">
        <f>IF(ISNUMBER(Assessment!D32),IF(Assessment!D32&lt;3.5,29,""),"")</f>
        <v/>
      </c>
      <c r="B34" s="6" t="str">
        <f>IF(ISNUMBER(Assessment!D32),IF(Assessment!D32&lt;3.5,Assessment!B32,""),"")</f>
        <v/>
      </c>
      <c r="C34" s="6" t="str">
        <f>IF(ISNUMBER(Assessment!D32),IF(Assessment!D32&lt;3.5,Assessment!C32,""),"")</f>
        <v/>
      </c>
      <c r="D34" s="6" t="str">
        <f>IF(ISNUMBER(Assessment!D32),IF(Assessment!D32&lt;3.5,Assessment!D32,""),"")</f>
        <v/>
      </c>
      <c r="E34" s="6" t="str">
        <f>IF(ISNUMBER(Assessment!D32),IF(Assessment!D32&lt;3.5,4,""),"")</f>
        <v/>
      </c>
      <c r="F34" s="6" t="str">
        <f>IF(ISNUMBER(Assessment!D32),IF(Assessment!D32&lt;3.5,"Develop improvement plan for: "&amp;Assessment!C32,""),"")</f>
        <v/>
      </c>
      <c r="G34" s="6" t="str">
        <f>IF(ISNUMBER(Assessment!D32),IF(Assessment!D32&lt;3.5,"Q"&amp;IF(29&lt;=10,1,IF(29&lt;=20,2,IF(29&lt;=30,3,4)))&amp;" 2025",""),"")</f>
        <v/>
      </c>
      <c r="H34" s="7"/>
      <c r="I34" s="7"/>
    </row>
    <row r="35" spans="1:9" x14ac:dyDescent="0.2">
      <c r="A35" s="6" t="str">
        <f>IF(ISNUMBER(Assessment!D33),IF(Assessment!D33&lt;3.5,30,""),"")</f>
        <v/>
      </c>
      <c r="B35" s="6" t="str">
        <f>IF(ISNUMBER(Assessment!D33),IF(Assessment!D33&lt;3.5,Assessment!B33,""),"")</f>
        <v/>
      </c>
      <c r="C35" s="6" t="str">
        <f>IF(ISNUMBER(Assessment!D33),IF(Assessment!D33&lt;3.5,Assessment!C33,""),"")</f>
        <v/>
      </c>
      <c r="D35" s="6" t="str">
        <f>IF(ISNUMBER(Assessment!D33),IF(Assessment!D33&lt;3.5,Assessment!D33,""),"")</f>
        <v/>
      </c>
      <c r="E35" s="6" t="str">
        <f>IF(ISNUMBER(Assessment!D33),IF(Assessment!D33&lt;3.5,4,""),"")</f>
        <v/>
      </c>
      <c r="F35" s="6" t="str">
        <f>IF(ISNUMBER(Assessment!D33),IF(Assessment!D33&lt;3.5,"Develop improvement plan for: "&amp;Assessment!C33,""),"")</f>
        <v/>
      </c>
      <c r="G35" s="6" t="str">
        <f>IF(ISNUMBER(Assessment!D33),IF(Assessment!D33&lt;3.5,"Q"&amp;IF(30&lt;=10,1,IF(30&lt;=20,2,IF(30&lt;=30,3,4)))&amp;" 2025",""),"")</f>
        <v/>
      </c>
      <c r="H35" s="7"/>
      <c r="I35" s="7"/>
    </row>
    <row r="36" spans="1:9" x14ac:dyDescent="0.2">
      <c r="A36" s="6" t="str">
        <f>IF(ISNUMBER(Assessment!D34),IF(Assessment!D34&lt;3.5,31,""),"")</f>
        <v/>
      </c>
      <c r="B36" s="6" t="str">
        <f>IF(ISNUMBER(Assessment!D34),IF(Assessment!D34&lt;3.5,Assessment!B34,""),"")</f>
        <v/>
      </c>
      <c r="C36" s="6" t="str">
        <f>IF(ISNUMBER(Assessment!D34),IF(Assessment!D34&lt;3.5,Assessment!C34,""),"")</f>
        <v/>
      </c>
      <c r="D36" s="6" t="str">
        <f>IF(ISNUMBER(Assessment!D34),IF(Assessment!D34&lt;3.5,Assessment!D34,""),"")</f>
        <v/>
      </c>
      <c r="E36" s="6" t="str">
        <f>IF(ISNUMBER(Assessment!D34),IF(Assessment!D34&lt;3.5,4,""),"")</f>
        <v/>
      </c>
      <c r="F36" s="6" t="str">
        <f>IF(ISNUMBER(Assessment!D34),IF(Assessment!D34&lt;3.5,"Develop improvement plan for: "&amp;Assessment!C34,""),"")</f>
        <v/>
      </c>
      <c r="G36" s="6" t="str">
        <f>IF(ISNUMBER(Assessment!D34),IF(Assessment!D34&lt;3.5,"Q"&amp;IF(31&lt;=10,1,IF(31&lt;=20,2,IF(31&lt;=30,3,4)))&amp;" 2025",""),"")</f>
        <v/>
      </c>
      <c r="H36" s="7"/>
      <c r="I36" s="7"/>
    </row>
    <row r="37" spans="1:9" x14ac:dyDescent="0.2">
      <c r="A37" s="6" t="str">
        <f>IF(ISNUMBER(Assessment!D35),IF(Assessment!D35&lt;3.5,32,""),"")</f>
        <v/>
      </c>
      <c r="B37" s="6" t="str">
        <f>IF(ISNUMBER(Assessment!D35),IF(Assessment!D35&lt;3.5,Assessment!B35,""),"")</f>
        <v/>
      </c>
      <c r="C37" s="6" t="str">
        <f>IF(ISNUMBER(Assessment!D35),IF(Assessment!D35&lt;3.5,Assessment!C35,""),"")</f>
        <v/>
      </c>
      <c r="D37" s="6" t="str">
        <f>IF(ISNUMBER(Assessment!D35),IF(Assessment!D35&lt;3.5,Assessment!D35,""),"")</f>
        <v/>
      </c>
      <c r="E37" s="6" t="str">
        <f>IF(ISNUMBER(Assessment!D35),IF(Assessment!D35&lt;3.5,4,""),"")</f>
        <v/>
      </c>
      <c r="F37" s="6" t="str">
        <f>IF(ISNUMBER(Assessment!D35),IF(Assessment!D35&lt;3.5,"Develop improvement plan for: "&amp;Assessment!C35,""),"")</f>
        <v/>
      </c>
      <c r="G37" s="6" t="str">
        <f>IF(ISNUMBER(Assessment!D35),IF(Assessment!D35&lt;3.5,"Q"&amp;IF(32&lt;=10,1,IF(32&lt;=20,2,IF(32&lt;=30,3,4)))&amp;" 2025",""),"")</f>
        <v/>
      </c>
      <c r="H37" s="7"/>
      <c r="I37" s="7"/>
    </row>
    <row r="38" spans="1:9" x14ac:dyDescent="0.2">
      <c r="A38" s="6" t="str">
        <f>IF(ISNUMBER(Assessment!D36),IF(Assessment!D36&lt;3.5,33,""),"")</f>
        <v/>
      </c>
      <c r="B38" s="6" t="str">
        <f>IF(ISNUMBER(Assessment!D36),IF(Assessment!D36&lt;3.5,Assessment!B36,""),"")</f>
        <v/>
      </c>
      <c r="C38" s="6" t="str">
        <f>IF(ISNUMBER(Assessment!D36),IF(Assessment!D36&lt;3.5,Assessment!C36,""),"")</f>
        <v/>
      </c>
      <c r="D38" s="6" t="str">
        <f>IF(ISNUMBER(Assessment!D36),IF(Assessment!D36&lt;3.5,Assessment!D36,""),"")</f>
        <v/>
      </c>
      <c r="E38" s="6" t="str">
        <f>IF(ISNUMBER(Assessment!D36),IF(Assessment!D36&lt;3.5,4,""),"")</f>
        <v/>
      </c>
      <c r="F38" s="6" t="str">
        <f>IF(ISNUMBER(Assessment!D36),IF(Assessment!D36&lt;3.5,"Develop improvement plan for: "&amp;Assessment!C36,""),"")</f>
        <v/>
      </c>
      <c r="G38" s="6" t="str">
        <f>IF(ISNUMBER(Assessment!D36),IF(Assessment!D36&lt;3.5,"Q"&amp;IF(33&lt;=10,1,IF(33&lt;=20,2,IF(33&lt;=30,3,4)))&amp;" 2025",""),"")</f>
        <v/>
      </c>
      <c r="H38" s="7"/>
      <c r="I38" s="7"/>
    </row>
    <row r="39" spans="1:9" x14ac:dyDescent="0.2">
      <c r="A39" s="6" t="str">
        <f>IF(ISNUMBER(Assessment!D37),IF(Assessment!D37&lt;3.5,34,""),"")</f>
        <v/>
      </c>
      <c r="B39" s="6" t="str">
        <f>IF(ISNUMBER(Assessment!D37),IF(Assessment!D37&lt;3.5,Assessment!B37,""),"")</f>
        <v/>
      </c>
      <c r="C39" s="6" t="str">
        <f>IF(ISNUMBER(Assessment!D37),IF(Assessment!D37&lt;3.5,Assessment!C37,""),"")</f>
        <v/>
      </c>
      <c r="D39" s="6" t="str">
        <f>IF(ISNUMBER(Assessment!D37),IF(Assessment!D37&lt;3.5,Assessment!D37,""),"")</f>
        <v/>
      </c>
      <c r="E39" s="6" t="str">
        <f>IF(ISNUMBER(Assessment!D37),IF(Assessment!D37&lt;3.5,4,""),"")</f>
        <v/>
      </c>
      <c r="F39" s="6" t="str">
        <f>IF(ISNUMBER(Assessment!D37),IF(Assessment!D37&lt;3.5,"Develop improvement plan for: "&amp;Assessment!C37,""),"")</f>
        <v/>
      </c>
      <c r="G39" s="6" t="str">
        <f>IF(ISNUMBER(Assessment!D37),IF(Assessment!D37&lt;3.5,"Q"&amp;IF(34&lt;=10,1,IF(34&lt;=20,2,IF(34&lt;=30,3,4)))&amp;" 2025",""),"")</f>
        <v/>
      </c>
      <c r="H39" s="7"/>
      <c r="I39" s="7"/>
    </row>
    <row r="40" spans="1:9" x14ac:dyDescent="0.2">
      <c r="A40" s="6" t="str">
        <f>IF(ISNUMBER(Assessment!D38),IF(Assessment!D38&lt;3.5,35,""),"")</f>
        <v/>
      </c>
      <c r="B40" s="6" t="str">
        <f>IF(ISNUMBER(Assessment!D38),IF(Assessment!D38&lt;3.5,Assessment!B38,""),"")</f>
        <v/>
      </c>
      <c r="C40" s="6" t="str">
        <f>IF(ISNUMBER(Assessment!D38),IF(Assessment!D38&lt;3.5,Assessment!C38,""),"")</f>
        <v/>
      </c>
      <c r="D40" s="6" t="str">
        <f>IF(ISNUMBER(Assessment!D38),IF(Assessment!D38&lt;3.5,Assessment!D38,""),"")</f>
        <v/>
      </c>
      <c r="E40" s="6" t="str">
        <f>IF(ISNUMBER(Assessment!D38),IF(Assessment!D38&lt;3.5,4,""),"")</f>
        <v/>
      </c>
      <c r="F40" s="6" t="str">
        <f>IF(ISNUMBER(Assessment!D38),IF(Assessment!D38&lt;3.5,"Develop improvement plan for: "&amp;Assessment!C38,""),"")</f>
        <v/>
      </c>
      <c r="G40" s="6" t="str">
        <f>IF(ISNUMBER(Assessment!D38),IF(Assessment!D38&lt;3.5,"Q"&amp;IF(35&lt;=10,1,IF(35&lt;=20,2,IF(35&lt;=30,3,4)))&amp;" 2025",""),"")</f>
        <v/>
      </c>
      <c r="H40" s="7"/>
      <c r="I40" s="7"/>
    </row>
    <row r="41" spans="1:9" x14ac:dyDescent="0.2">
      <c r="A41" s="6" t="str">
        <f>IF(ISNUMBER(Assessment!D39),IF(Assessment!D39&lt;3.5,36,""),"")</f>
        <v/>
      </c>
      <c r="B41" s="6" t="str">
        <f>IF(ISNUMBER(Assessment!D39),IF(Assessment!D39&lt;3.5,Assessment!B39,""),"")</f>
        <v/>
      </c>
      <c r="C41" s="6" t="str">
        <f>IF(ISNUMBER(Assessment!D39),IF(Assessment!D39&lt;3.5,Assessment!C39,""),"")</f>
        <v/>
      </c>
      <c r="D41" s="6" t="str">
        <f>IF(ISNUMBER(Assessment!D39),IF(Assessment!D39&lt;3.5,Assessment!D39,""),"")</f>
        <v/>
      </c>
      <c r="E41" s="6" t="str">
        <f>IF(ISNUMBER(Assessment!D39),IF(Assessment!D39&lt;3.5,4,""),"")</f>
        <v/>
      </c>
      <c r="F41" s="6" t="str">
        <f>IF(ISNUMBER(Assessment!D39),IF(Assessment!D39&lt;3.5,"Develop improvement plan for: "&amp;Assessment!C39,""),"")</f>
        <v/>
      </c>
      <c r="G41" s="6" t="str">
        <f>IF(ISNUMBER(Assessment!D39),IF(Assessment!D39&lt;3.5,"Q"&amp;IF(36&lt;=10,1,IF(36&lt;=20,2,IF(36&lt;=30,3,4)))&amp;" 2025",""),"")</f>
        <v/>
      </c>
      <c r="H41" s="7"/>
      <c r="I41" s="7"/>
    </row>
    <row r="42" spans="1:9" x14ac:dyDescent="0.2">
      <c r="A42" s="6" t="str">
        <f>IF(ISNUMBER(Assessment!D40),IF(Assessment!D40&lt;3.5,37,""),"")</f>
        <v/>
      </c>
      <c r="B42" s="6" t="str">
        <f>IF(ISNUMBER(Assessment!D40),IF(Assessment!D40&lt;3.5,Assessment!B40,""),"")</f>
        <v/>
      </c>
      <c r="C42" s="6" t="str">
        <f>IF(ISNUMBER(Assessment!D40),IF(Assessment!D40&lt;3.5,Assessment!C40,""),"")</f>
        <v/>
      </c>
      <c r="D42" s="6" t="str">
        <f>IF(ISNUMBER(Assessment!D40),IF(Assessment!D40&lt;3.5,Assessment!D40,""),"")</f>
        <v/>
      </c>
      <c r="E42" s="6" t="str">
        <f>IF(ISNUMBER(Assessment!D40),IF(Assessment!D40&lt;3.5,4,""),"")</f>
        <v/>
      </c>
      <c r="F42" s="6" t="str">
        <f>IF(ISNUMBER(Assessment!D40),IF(Assessment!D40&lt;3.5,"Develop improvement plan for: "&amp;Assessment!C40,""),"")</f>
        <v/>
      </c>
      <c r="G42" s="6" t="str">
        <f>IF(ISNUMBER(Assessment!D40),IF(Assessment!D40&lt;3.5,"Q"&amp;IF(37&lt;=10,1,IF(37&lt;=20,2,IF(37&lt;=30,3,4)))&amp;" 2025",""),"")</f>
        <v/>
      </c>
      <c r="H42" s="7"/>
      <c r="I42" s="7"/>
    </row>
    <row r="43" spans="1:9" x14ac:dyDescent="0.2">
      <c r="A43" s="6" t="str">
        <f>IF(ISNUMBER(Assessment!D41),IF(Assessment!D41&lt;3.5,38,""),"")</f>
        <v/>
      </c>
      <c r="B43" s="6" t="str">
        <f>IF(ISNUMBER(Assessment!D41),IF(Assessment!D41&lt;3.5,Assessment!B41,""),"")</f>
        <v/>
      </c>
      <c r="C43" s="6" t="str">
        <f>IF(ISNUMBER(Assessment!D41),IF(Assessment!D41&lt;3.5,Assessment!C41,""),"")</f>
        <v/>
      </c>
      <c r="D43" s="6" t="str">
        <f>IF(ISNUMBER(Assessment!D41),IF(Assessment!D41&lt;3.5,Assessment!D41,""),"")</f>
        <v/>
      </c>
      <c r="E43" s="6" t="str">
        <f>IF(ISNUMBER(Assessment!D41),IF(Assessment!D41&lt;3.5,4,""),"")</f>
        <v/>
      </c>
      <c r="F43" s="6" t="str">
        <f>IF(ISNUMBER(Assessment!D41),IF(Assessment!D41&lt;3.5,"Develop improvement plan for: "&amp;Assessment!C41,""),"")</f>
        <v/>
      </c>
      <c r="G43" s="6" t="str">
        <f>IF(ISNUMBER(Assessment!D41),IF(Assessment!D41&lt;3.5,"Q"&amp;IF(38&lt;=10,1,IF(38&lt;=20,2,IF(38&lt;=30,3,4)))&amp;" 2025",""),"")</f>
        <v/>
      </c>
      <c r="H43" s="7"/>
      <c r="I43" s="7"/>
    </row>
    <row r="44" spans="1:9" x14ac:dyDescent="0.2">
      <c r="A44" s="6" t="str">
        <f>IF(ISNUMBER(Assessment!D42),IF(Assessment!D42&lt;3.5,39,""),"")</f>
        <v/>
      </c>
      <c r="B44" s="6" t="str">
        <f>IF(ISNUMBER(Assessment!D42),IF(Assessment!D42&lt;3.5,Assessment!B42,""),"")</f>
        <v/>
      </c>
      <c r="C44" s="6" t="str">
        <f>IF(ISNUMBER(Assessment!D42),IF(Assessment!D42&lt;3.5,Assessment!C42,""),"")</f>
        <v/>
      </c>
      <c r="D44" s="6" t="str">
        <f>IF(ISNUMBER(Assessment!D42),IF(Assessment!D42&lt;3.5,Assessment!D42,""),"")</f>
        <v/>
      </c>
      <c r="E44" s="6" t="str">
        <f>IF(ISNUMBER(Assessment!D42),IF(Assessment!D42&lt;3.5,4,""),"")</f>
        <v/>
      </c>
      <c r="F44" s="6" t="str">
        <f>IF(ISNUMBER(Assessment!D42),IF(Assessment!D42&lt;3.5,"Develop improvement plan for: "&amp;Assessment!C42,""),"")</f>
        <v/>
      </c>
      <c r="G44" s="6" t="str">
        <f>IF(ISNUMBER(Assessment!D42),IF(Assessment!D42&lt;3.5,"Q"&amp;IF(39&lt;=10,1,IF(39&lt;=20,2,IF(39&lt;=30,3,4)))&amp;" 2025",""),"")</f>
        <v/>
      </c>
      <c r="H44" s="7"/>
      <c r="I44" s="7"/>
    </row>
    <row r="45" spans="1:9" x14ac:dyDescent="0.2">
      <c r="A45" s="6" t="str">
        <f>IF(ISNUMBER(Assessment!D43),IF(Assessment!D43&lt;3.5,40,""),"")</f>
        <v/>
      </c>
      <c r="B45" s="6" t="str">
        <f>IF(ISNUMBER(Assessment!D43),IF(Assessment!D43&lt;3.5,Assessment!B43,""),"")</f>
        <v/>
      </c>
      <c r="C45" s="6" t="str">
        <f>IF(ISNUMBER(Assessment!D43),IF(Assessment!D43&lt;3.5,Assessment!C43,""),"")</f>
        <v/>
      </c>
      <c r="D45" s="6" t="str">
        <f>IF(ISNUMBER(Assessment!D43),IF(Assessment!D43&lt;3.5,Assessment!D43,""),"")</f>
        <v/>
      </c>
      <c r="E45" s="6" t="str">
        <f>IF(ISNUMBER(Assessment!D43),IF(Assessment!D43&lt;3.5,4,""),"")</f>
        <v/>
      </c>
      <c r="F45" s="6" t="str">
        <f>IF(ISNUMBER(Assessment!D43),IF(Assessment!D43&lt;3.5,"Develop improvement plan for: "&amp;Assessment!C43,""),"")</f>
        <v/>
      </c>
      <c r="G45" s="6" t="str">
        <f>IF(ISNUMBER(Assessment!D43),IF(Assessment!D43&lt;3.5,"Q"&amp;IF(40&lt;=10,1,IF(40&lt;=20,2,IF(40&lt;=30,3,4)))&amp;" 2025",""),"")</f>
        <v/>
      </c>
      <c r="H45" s="7"/>
      <c r="I45" s="7"/>
    </row>
    <row r="46" spans="1:9" x14ac:dyDescent="0.2">
      <c r="A46" s="6" t="str">
        <f>IF(ISNUMBER(Assessment!D44),IF(Assessment!D44&lt;3.5,41,""),"")</f>
        <v/>
      </c>
      <c r="B46" s="6" t="str">
        <f>IF(ISNUMBER(Assessment!D44),IF(Assessment!D44&lt;3.5,Assessment!B44,""),"")</f>
        <v/>
      </c>
      <c r="C46" s="6" t="str">
        <f>IF(ISNUMBER(Assessment!D44),IF(Assessment!D44&lt;3.5,Assessment!C44,""),"")</f>
        <v/>
      </c>
      <c r="D46" s="6" t="str">
        <f>IF(ISNUMBER(Assessment!D44),IF(Assessment!D44&lt;3.5,Assessment!D44,""),"")</f>
        <v/>
      </c>
      <c r="E46" s="6" t="str">
        <f>IF(ISNUMBER(Assessment!D44),IF(Assessment!D44&lt;3.5,4,""),"")</f>
        <v/>
      </c>
      <c r="F46" s="6" t="str">
        <f>IF(ISNUMBER(Assessment!D44),IF(Assessment!D44&lt;3.5,"Develop improvement plan for: "&amp;Assessment!C44,""),"")</f>
        <v/>
      </c>
      <c r="G46" s="6" t="str">
        <f>IF(ISNUMBER(Assessment!D44),IF(Assessment!D44&lt;3.5,"Q"&amp;IF(41&lt;=10,1,IF(41&lt;=20,2,IF(41&lt;=30,3,4)))&amp;" 2025",""),"")</f>
        <v/>
      </c>
      <c r="H46" s="7"/>
      <c r="I46" s="7"/>
    </row>
    <row r="47" spans="1:9" x14ac:dyDescent="0.2">
      <c r="A47" s="6" t="str">
        <f>IF(ISNUMBER(Assessment!D45),IF(Assessment!D45&lt;3.5,42,""),"")</f>
        <v/>
      </c>
      <c r="B47" s="6" t="str">
        <f>IF(ISNUMBER(Assessment!D45),IF(Assessment!D45&lt;3.5,Assessment!B45,""),"")</f>
        <v/>
      </c>
      <c r="C47" s="6" t="str">
        <f>IF(ISNUMBER(Assessment!D45),IF(Assessment!D45&lt;3.5,Assessment!C45,""),"")</f>
        <v/>
      </c>
      <c r="D47" s="6" t="str">
        <f>IF(ISNUMBER(Assessment!D45),IF(Assessment!D45&lt;3.5,Assessment!D45,""),"")</f>
        <v/>
      </c>
      <c r="E47" s="6" t="str">
        <f>IF(ISNUMBER(Assessment!D45),IF(Assessment!D45&lt;3.5,4,""),"")</f>
        <v/>
      </c>
      <c r="F47" s="6" t="str">
        <f>IF(ISNUMBER(Assessment!D45),IF(Assessment!D45&lt;3.5,"Develop improvement plan for: "&amp;Assessment!C45,""),"")</f>
        <v/>
      </c>
      <c r="G47" s="6" t="str">
        <f>IF(ISNUMBER(Assessment!D45),IF(Assessment!D45&lt;3.5,"Q"&amp;IF(42&lt;=10,1,IF(42&lt;=20,2,IF(42&lt;=30,3,4)))&amp;" 2025",""),"")</f>
        <v/>
      </c>
      <c r="H47" s="7"/>
      <c r="I47" s="7"/>
    </row>
    <row r="48" spans="1:9" x14ac:dyDescent="0.2">
      <c r="A48" s="6" t="str">
        <f>IF(ISNUMBER(Assessment!D46),IF(Assessment!D46&lt;3.5,43,""),"")</f>
        <v/>
      </c>
      <c r="B48" s="6" t="str">
        <f>IF(ISNUMBER(Assessment!D46),IF(Assessment!D46&lt;3.5,Assessment!B46,""),"")</f>
        <v/>
      </c>
      <c r="C48" s="6" t="str">
        <f>IF(ISNUMBER(Assessment!D46),IF(Assessment!D46&lt;3.5,Assessment!C46,""),"")</f>
        <v/>
      </c>
      <c r="D48" s="6" t="str">
        <f>IF(ISNUMBER(Assessment!D46),IF(Assessment!D46&lt;3.5,Assessment!D46,""),"")</f>
        <v/>
      </c>
      <c r="E48" s="6" t="str">
        <f>IF(ISNUMBER(Assessment!D46),IF(Assessment!D46&lt;3.5,4,""),"")</f>
        <v/>
      </c>
      <c r="F48" s="6" t="str">
        <f>IF(ISNUMBER(Assessment!D46),IF(Assessment!D46&lt;3.5,"Develop improvement plan for: "&amp;Assessment!C46,""),"")</f>
        <v/>
      </c>
      <c r="G48" s="6" t="str">
        <f>IF(ISNUMBER(Assessment!D46),IF(Assessment!D46&lt;3.5,"Q"&amp;IF(43&lt;=10,1,IF(43&lt;=20,2,IF(43&lt;=30,3,4)))&amp;" 2025",""),"")</f>
        <v/>
      </c>
      <c r="H48" s="7"/>
      <c r="I48" s="7"/>
    </row>
    <row r="49" spans="1:9" x14ac:dyDescent="0.2">
      <c r="A49" s="6" t="str">
        <f>IF(ISNUMBER(Assessment!D47),IF(Assessment!D47&lt;3.5,44,""),"")</f>
        <v/>
      </c>
      <c r="B49" s="6" t="str">
        <f>IF(ISNUMBER(Assessment!D47),IF(Assessment!D47&lt;3.5,Assessment!B47,""),"")</f>
        <v/>
      </c>
      <c r="C49" s="6" t="str">
        <f>IF(ISNUMBER(Assessment!D47),IF(Assessment!D47&lt;3.5,Assessment!C47,""),"")</f>
        <v/>
      </c>
      <c r="D49" s="6" t="str">
        <f>IF(ISNUMBER(Assessment!D47),IF(Assessment!D47&lt;3.5,Assessment!D47,""),"")</f>
        <v/>
      </c>
      <c r="E49" s="6" t="str">
        <f>IF(ISNUMBER(Assessment!D47),IF(Assessment!D47&lt;3.5,4,""),"")</f>
        <v/>
      </c>
      <c r="F49" s="6" t="str">
        <f>IF(ISNUMBER(Assessment!D47),IF(Assessment!D47&lt;3.5,"Develop improvement plan for: "&amp;Assessment!C47,""),"")</f>
        <v/>
      </c>
      <c r="G49" s="6" t="str">
        <f>IF(ISNUMBER(Assessment!D47),IF(Assessment!D47&lt;3.5,"Q"&amp;IF(44&lt;=10,1,IF(44&lt;=20,2,IF(44&lt;=30,3,4)))&amp;" 2025",""),"")</f>
        <v/>
      </c>
      <c r="H49" s="7"/>
      <c r="I49" s="7"/>
    </row>
    <row r="50" spans="1:9" x14ac:dyDescent="0.2">
      <c r="A50" s="6" t="str">
        <f>IF(ISNUMBER(Assessment!D48),IF(Assessment!D48&lt;3.5,45,""),"")</f>
        <v/>
      </c>
      <c r="B50" s="6" t="str">
        <f>IF(ISNUMBER(Assessment!D48),IF(Assessment!D48&lt;3.5,Assessment!B48,""),"")</f>
        <v/>
      </c>
      <c r="C50" s="6" t="str">
        <f>IF(ISNUMBER(Assessment!D48),IF(Assessment!D48&lt;3.5,Assessment!C48,""),"")</f>
        <v/>
      </c>
      <c r="D50" s="6" t="str">
        <f>IF(ISNUMBER(Assessment!D48),IF(Assessment!D48&lt;3.5,Assessment!D48,""),"")</f>
        <v/>
      </c>
      <c r="E50" s="6" t="str">
        <f>IF(ISNUMBER(Assessment!D48),IF(Assessment!D48&lt;3.5,4,""),"")</f>
        <v/>
      </c>
      <c r="F50" s="6" t="str">
        <f>IF(ISNUMBER(Assessment!D48),IF(Assessment!D48&lt;3.5,"Develop improvement plan for: "&amp;Assessment!C48,""),"")</f>
        <v/>
      </c>
      <c r="G50" s="6" t="str">
        <f>IF(ISNUMBER(Assessment!D48),IF(Assessment!D48&lt;3.5,"Q"&amp;IF(45&lt;=10,1,IF(45&lt;=20,2,IF(45&lt;=30,3,4)))&amp;" 2025",""),"")</f>
        <v/>
      </c>
      <c r="H50" s="7"/>
      <c r="I50" s="7"/>
    </row>
    <row r="51" spans="1:9" x14ac:dyDescent="0.2">
      <c r="A51" s="6" t="str">
        <f>IF(ISNUMBER(Assessment!D49),IF(Assessment!D49&lt;3.5,46,""),"")</f>
        <v/>
      </c>
      <c r="B51" s="6" t="str">
        <f>IF(ISNUMBER(Assessment!D49),IF(Assessment!D49&lt;3.5,Assessment!B49,""),"")</f>
        <v/>
      </c>
      <c r="C51" s="6" t="str">
        <f>IF(ISNUMBER(Assessment!D49),IF(Assessment!D49&lt;3.5,Assessment!C49,""),"")</f>
        <v/>
      </c>
      <c r="D51" s="6" t="str">
        <f>IF(ISNUMBER(Assessment!D49),IF(Assessment!D49&lt;3.5,Assessment!D49,""),"")</f>
        <v/>
      </c>
      <c r="E51" s="6" t="str">
        <f>IF(ISNUMBER(Assessment!D49),IF(Assessment!D49&lt;3.5,4,""),"")</f>
        <v/>
      </c>
      <c r="F51" s="6" t="str">
        <f>IF(ISNUMBER(Assessment!D49),IF(Assessment!D49&lt;3.5,"Develop improvement plan for: "&amp;Assessment!C49,""),"")</f>
        <v/>
      </c>
      <c r="G51" s="6" t="str">
        <f>IF(ISNUMBER(Assessment!D49),IF(Assessment!D49&lt;3.5,"Q"&amp;IF(46&lt;=10,1,IF(46&lt;=20,2,IF(46&lt;=30,3,4)))&amp;" 2025",""),"")</f>
        <v/>
      </c>
      <c r="H51" s="7"/>
      <c r="I51" s="7"/>
    </row>
    <row r="52" spans="1:9" x14ac:dyDescent="0.2">
      <c r="A52" s="6" t="str">
        <f>IF(ISNUMBER(Assessment!D50),IF(Assessment!D50&lt;3.5,47,""),"")</f>
        <v/>
      </c>
      <c r="B52" s="6" t="str">
        <f>IF(ISNUMBER(Assessment!D50),IF(Assessment!D50&lt;3.5,Assessment!B50,""),"")</f>
        <v/>
      </c>
      <c r="C52" s="6" t="str">
        <f>IF(ISNUMBER(Assessment!D50),IF(Assessment!D50&lt;3.5,Assessment!C50,""),"")</f>
        <v/>
      </c>
      <c r="D52" s="6" t="str">
        <f>IF(ISNUMBER(Assessment!D50),IF(Assessment!D50&lt;3.5,Assessment!D50,""),"")</f>
        <v/>
      </c>
      <c r="E52" s="6" t="str">
        <f>IF(ISNUMBER(Assessment!D50),IF(Assessment!D50&lt;3.5,4,""),"")</f>
        <v/>
      </c>
      <c r="F52" s="6" t="str">
        <f>IF(ISNUMBER(Assessment!D50),IF(Assessment!D50&lt;3.5,"Develop improvement plan for: "&amp;Assessment!C50,""),"")</f>
        <v/>
      </c>
      <c r="G52" s="6" t="str">
        <f>IF(ISNUMBER(Assessment!D50),IF(Assessment!D50&lt;3.5,"Q"&amp;IF(47&lt;=10,1,IF(47&lt;=20,2,IF(47&lt;=30,3,4)))&amp;" 2025",""),"")</f>
        <v/>
      </c>
      <c r="H52" s="7"/>
      <c r="I52" s="7"/>
    </row>
    <row r="53" spans="1:9" x14ac:dyDescent="0.2">
      <c r="A53" s="6" t="str">
        <f>IF(ISNUMBER(Assessment!D51),IF(Assessment!D51&lt;3.5,48,""),"")</f>
        <v/>
      </c>
      <c r="B53" s="6" t="str">
        <f>IF(ISNUMBER(Assessment!D51),IF(Assessment!D51&lt;3.5,Assessment!B51,""),"")</f>
        <v/>
      </c>
      <c r="C53" s="6" t="str">
        <f>IF(ISNUMBER(Assessment!D51),IF(Assessment!D51&lt;3.5,Assessment!C51,""),"")</f>
        <v/>
      </c>
      <c r="D53" s="6" t="str">
        <f>IF(ISNUMBER(Assessment!D51),IF(Assessment!D51&lt;3.5,Assessment!D51,""),"")</f>
        <v/>
      </c>
      <c r="E53" s="6" t="str">
        <f>IF(ISNUMBER(Assessment!D51),IF(Assessment!D51&lt;3.5,4,""),"")</f>
        <v/>
      </c>
      <c r="F53" s="6" t="str">
        <f>IF(ISNUMBER(Assessment!D51),IF(Assessment!D51&lt;3.5,"Develop improvement plan for: "&amp;Assessment!C51,""),"")</f>
        <v/>
      </c>
      <c r="G53" s="6" t="str">
        <f>IF(ISNUMBER(Assessment!D51),IF(Assessment!D51&lt;3.5,"Q"&amp;IF(48&lt;=10,1,IF(48&lt;=20,2,IF(48&lt;=30,3,4)))&amp;" 2025",""),"")</f>
        <v/>
      </c>
      <c r="H53" s="7"/>
      <c r="I53" s="7"/>
    </row>
    <row r="54" spans="1:9" x14ac:dyDescent="0.2">
      <c r="A54" s="6" t="str">
        <f>IF(ISNUMBER(Assessment!D52),IF(Assessment!D52&lt;3.5,49,""),"")</f>
        <v/>
      </c>
      <c r="B54" s="6" t="str">
        <f>IF(ISNUMBER(Assessment!D52),IF(Assessment!D52&lt;3.5,Assessment!B52,""),"")</f>
        <v/>
      </c>
      <c r="C54" s="6" t="str">
        <f>IF(ISNUMBER(Assessment!D52),IF(Assessment!D52&lt;3.5,Assessment!C52,""),"")</f>
        <v/>
      </c>
      <c r="D54" s="6" t="str">
        <f>IF(ISNUMBER(Assessment!D52),IF(Assessment!D52&lt;3.5,Assessment!D52,""),"")</f>
        <v/>
      </c>
      <c r="E54" s="6" t="str">
        <f>IF(ISNUMBER(Assessment!D52),IF(Assessment!D52&lt;3.5,4,""),"")</f>
        <v/>
      </c>
      <c r="F54" s="6" t="str">
        <f>IF(ISNUMBER(Assessment!D52),IF(Assessment!D52&lt;3.5,"Develop improvement plan for: "&amp;Assessment!C52,""),"")</f>
        <v/>
      </c>
      <c r="G54" s="6" t="str">
        <f>IF(ISNUMBER(Assessment!D52),IF(Assessment!D52&lt;3.5,"Q"&amp;IF(49&lt;=10,1,IF(49&lt;=20,2,IF(49&lt;=30,3,4)))&amp;" 2025",""),"")</f>
        <v/>
      </c>
      <c r="H54" s="7"/>
      <c r="I54" s="7"/>
    </row>
    <row r="55" spans="1:9" x14ac:dyDescent="0.2">
      <c r="A55" s="6" t="str">
        <f>IF(ISNUMBER(Assessment!D53),IF(Assessment!D53&lt;3.5,50,""),"")</f>
        <v/>
      </c>
      <c r="B55" s="6" t="str">
        <f>IF(ISNUMBER(Assessment!D53),IF(Assessment!D53&lt;3.5,Assessment!B53,""),"")</f>
        <v/>
      </c>
      <c r="C55" s="6" t="str">
        <f>IF(ISNUMBER(Assessment!D53),IF(Assessment!D53&lt;3.5,Assessment!C53,""),"")</f>
        <v/>
      </c>
      <c r="D55" s="6" t="str">
        <f>IF(ISNUMBER(Assessment!D53),IF(Assessment!D53&lt;3.5,Assessment!D53,""),"")</f>
        <v/>
      </c>
      <c r="E55" s="6" t="str">
        <f>IF(ISNUMBER(Assessment!D53),IF(Assessment!D53&lt;3.5,4,""),"")</f>
        <v/>
      </c>
      <c r="F55" s="6" t="str">
        <f>IF(ISNUMBER(Assessment!D53),IF(Assessment!D53&lt;3.5,"Develop improvement plan for: "&amp;Assessment!C53,""),"")</f>
        <v/>
      </c>
      <c r="G55" s="6" t="str">
        <f>IF(ISNUMBER(Assessment!D53),IF(Assessment!D53&lt;3.5,"Q"&amp;IF(50&lt;=10,1,IF(50&lt;=20,2,IF(50&lt;=30,3,4)))&amp;" 2025",""),"")</f>
        <v/>
      </c>
      <c r="H55" s="7"/>
      <c r="I55" s="7"/>
    </row>
  </sheetData>
  <mergeCells count="1">
    <mergeCell ref="A1:G1"/>
  </mergeCells>
  <dataValidations count="1">
    <dataValidation type="list" allowBlank="1" showInputMessage="1" showErrorMessage="1" sqref="I6 I7 I8 I9 I10 I11 I12 I13 I14 I15 I16 I17 I18 I19 I20 I21 I22 I23 I24 I25 I26 I27 I28 I29 I30 I31 I32 I33 I34 I35 I36 I37 I38 I39 I40 I41 I42 I43 I44 I45 I46 I47 I48 I49 I50 I51 I52 I53 I54 I55" xr:uid="{2CAC5B83-DD46-8748-B34F-2D8942BC308E}">
      <formula1>"Not Started,In Progress,Completed"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4</vt:i4>
      </vt:variant>
    </vt:vector>
  </HeadingPairs>
  <TitlesOfParts>
    <vt:vector size="4" baseType="lpstr">
      <vt:lpstr>Dashboard</vt:lpstr>
      <vt:lpstr>Assessment</vt:lpstr>
      <vt:lpstr>Benchmarks</vt:lpstr>
      <vt:lpstr>Action Plan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Walda</dc:creator>
  <cp:lastModifiedBy>Peter Walda</cp:lastModifiedBy>
  <dcterms:created xsi:type="dcterms:W3CDTF">2025-08-03T07:05:19Z</dcterms:created>
  <dcterms:modified xsi:type="dcterms:W3CDTF">2025-08-03T07:05:55Z</dcterms:modified>
</cp:coreProperties>
</file>